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60" yWindow="150" windowWidth="11295" windowHeight="5910" firstSheet="3" activeTab="3"/>
  </bookViews>
  <sheets>
    <sheet name="DOCHODY" sheetId="7" r:id="rId1"/>
    <sheet name="dochody zlecone" sheetId="3" r:id="rId2"/>
    <sheet name="powierzone" sheetId="5" r:id="rId3"/>
    <sheet name="WYDATKI" sheetId="1" r:id="rId4"/>
    <sheet name="inwestycje" sheetId="2" r:id="rId5"/>
    <sheet name="wydatki zlecone" sheetId="4" r:id="rId6"/>
    <sheet name="powierzone wydatki" sheetId="14" r:id="rId7"/>
    <sheet name="Dotacje" sheetId="12" r:id="rId8"/>
    <sheet name="Wydatki jednostek pomocniczych" sheetId="11" r:id="rId9"/>
    <sheet name="Przychody i rozchody" sheetId="6" r:id="rId10"/>
    <sheet name="Arkusz1" sheetId="8" state="hidden" r:id="rId11"/>
    <sheet name="Arkusz2" sheetId="13" r:id="rId12"/>
  </sheets>
  <definedNames>
    <definedName name="_xlnm._FilterDatabase" localSheetId="3" hidden="1">WYDATKI!#REF!</definedName>
    <definedName name="_xlnm.Print_Area" localSheetId="0">DOCHODY!$B$1:$K$242</definedName>
    <definedName name="_xlnm.Print_Area" localSheetId="3">WYDATKI!#REF!</definedName>
    <definedName name="_xlnm.Print_Area" localSheetId="8">'Wydatki jednostek pomocniczych'!$A$1:$F$67</definedName>
    <definedName name="_xlnm.Print_Titles" localSheetId="0">DOCHODY!$3:$4</definedName>
    <definedName name="_xlnm.Print_Titles" localSheetId="3">WYDATKI!#REF!</definedName>
    <definedName name="_xlnm.Print_Titles" localSheetId="5">'wydatki zlecone'!$5:$5</definedName>
  </definedNames>
  <calcPr calcId="125725"/>
</workbook>
</file>

<file path=xl/calcChain.xml><?xml version="1.0" encoding="utf-8"?>
<calcChain xmlns="http://schemas.openxmlformats.org/spreadsheetml/2006/main">
  <c r="H235" i="7"/>
  <c r="I235"/>
  <c r="G234"/>
  <c r="H234"/>
  <c r="I234"/>
  <c r="J234"/>
  <c r="F234"/>
  <c r="F235"/>
  <c r="G235"/>
  <c r="F35" i="11"/>
  <c r="F36"/>
  <c r="F10"/>
  <c r="F11"/>
  <c r="F12"/>
  <c r="F13"/>
  <c r="F14"/>
  <c r="F15"/>
  <c r="F16"/>
  <c r="F17"/>
  <c r="F18"/>
  <c r="E4"/>
  <c r="E5"/>
  <c r="E6"/>
  <c r="F55"/>
  <c r="F54"/>
  <c r="E15"/>
  <c r="E16"/>
  <c r="D47"/>
  <c r="D67" s="1"/>
  <c r="F50"/>
  <c r="F49"/>
  <c r="E47"/>
  <c r="E35"/>
  <c r="E27"/>
  <c r="E21"/>
  <c r="E17"/>
  <c r="E12"/>
  <c r="E13"/>
  <c r="E10"/>
  <c r="D66"/>
  <c r="E58"/>
  <c r="D58"/>
  <c r="D21"/>
  <c r="D41"/>
  <c r="F63"/>
  <c r="D35"/>
  <c r="D17"/>
  <c r="D16" s="1"/>
  <c r="D15" s="1"/>
  <c r="F243" i="7" l="1"/>
  <c r="E17" i="12"/>
  <c r="E33"/>
  <c r="E32"/>
  <c r="F18"/>
  <c r="D33"/>
  <c r="D32"/>
  <c r="D17"/>
  <c r="G15" i="14"/>
  <c r="G12"/>
  <c r="G13"/>
  <c r="G62" i="2"/>
  <c r="G8"/>
  <c r="H51"/>
  <c r="G44"/>
  <c r="G43" s="1"/>
  <c r="G39"/>
  <c r="F39"/>
  <c r="H33"/>
  <c r="G25"/>
  <c r="F25"/>
  <c r="H29"/>
  <c r="H28"/>
  <c r="G12"/>
  <c r="H20"/>
  <c r="H21"/>
  <c r="H17"/>
  <c r="F12"/>
  <c r="G9"/>
  <c r="F93" i="4"/>
  <c r="E93"/>
  <c r="G35"/>
  <c r="G36"/>
  <c r="G37"/>
  <c r="G38"/>
  <c r="G39"/>
  <c r="F35"/>
  <c r="E35"/>
  <c r="F36"/>
  <c r="E36"/>
  <c r="G26"/>
  <c r="G27"/>
  <c r="G28"/>
  <c r="G29"/>
  <c r="G30"/>
  <c r="G31"/>
  <c r="G32"/>
  <c r="G33"/>
  <c r="G34"/>
  <c r="F25"/>
  <c r="E25"/>
  <c r="F15"/>
  <c r="E15"/>
  <c r="G21"/>
  <c r="G20"/>
  <c r="G39" i="3"/>
  <c r="F39"/>
  <c r="H16"/>
  <c r="H17"/>
  <c r="H18"/>
  <c r="G16"/>
  <c r="F16"/>
  <c r="G17"/>
  <c r="F17"/>
  <c r="G11"/>
  <c r="F11"/>
  <c r="G14"/>
  <c r="F14"/>
  <c r="H15"/>
  <c r="H206" i="7"/>
  <c r="H203"/>
  <c r="I27"/>
  <c r="H32"/>
  <c r="H27" s="1"/>
  <c r="I32"/>
  <c r="J32"/>
  <c r="J27" s="1"/>
  <c r="H33"/>
  <c r="I33"/>
  <c r="J33"/>
  <c r="H31"/>
  <c r="H30"/>
  <c r="G226"/>
  <c r="H226"/>
  <c r="I226"/>
  <c r="J226"/>
  <c r="F226"/>
  <c r="F227"/>
  <c r="K230"/>
  <c r="K231"/>
  <c r="K232"/>
  <c r="G230"/>
  <c r="H230"/>
  <c r="I230"/>
  <c r="J230"/>
  <c r="F230"/>
  <c r="G231"/>
  <c r="H231"/>
  <c r="I231"/>
  <c r="J231"/>
  <c r="F231"/>
  <c r="H232"/>
  <c r="G214"/>
  <c r="H214"/>
  <c r="I214"/>
  <c r="J214"/>
  <c r="F214"/>
  <c r="K223"/>
  <c r="K224"/>
  <c r="K225"/>
  <c r="G223"/>
  <c r="H223"/>
  <c r="I223"/>
  <c r="J223"/>
  <c r="F223"/>
  <c r="G224"/>
  <c r="H224"/>
  <c r="I224"/>
  <c r="J224"/>
  <c r="F224"/>
  <c r="H225"/>
  <c r="I212"/>
  <c r="I211" s="1"/>
  <c r="G211"/>
  <c r="H211"/>
  <c r="J211"/>
  <c r="F211"/>
  <c r="K213"/>
  <c r="H213"/>
  <c r="G197"/>
  <c r="H197"/>
  <c r="I197"/>
  <c r="J197"/>
  <c r="G198"/>
  <c r="H198"/>
  <c r="I198"/>
  <c r="J198"/>
  <c r="F198"/>
  <c r="K199"/>
  <c r="H199"/>
  <c r="J181"/>
  <c r="I181"/>
  <c r="H184"/>
  <c r="I161"/>
  <c r="G140"/>
  <c r="I140"/>
  <c r="I139" s="1"/>
  <c r="J140"/>
  <c r="J139" s="1"/>
  <c r="F140"/>
  <c r="I138"/>
  <c r="K138"/>
  <c r="G137"/>
  <c r="K137" s="1"/>
  <c r="H137"/>
  <c r="H136" s="1"/>
  <c r="I137"/>
  <c r="I136" s="1"/>
  <c r="J137"/>
  <c r="J136" s="1"/>
  <c r="F137"/>
  <c r="F136" s="1"/>
  <c r="G121"/>
  <c r="I121"/>
  <c r="J121"/>
  <c r="F121"/>
  <c r="H127"/>
  <c r="K127"/>
  <c r="H119"/>
  <c r="G105"/>
  <c r="G104" s="1"/>
  <c r="I105"/>
  <c r="I104" s="1"/>
  <c r="J105"/>
  <c r="J104" s="1"/>
  <c r="F105"/>
  <c r="F104" s="1"/>
  <c r="G110"/>
  <c r="I110"/>
  <c r="J110"/>
  <c r="F110"/>
  <c r="H111"/>
  <c r="H110" s="1"/>
  <c r="H109"/>
  <c r="K109"/>
  <c r="K82"/>
  <c r="K86"/>
  <c r="K87"/>
  <c r="K91"/>
  <c r="K92"/>
  <c r="G90"/>
  <c r="I90"/>
  <c r="J90"/>
  <c r="F90"/>
  <c r="F89" s="1"/>
  <c r="G89"/>
  <c r="K89" s="1"/>
  <c r="I89"/>
  <c r="J89"/>
  <c r="H92"/>
  <c r="H91"/>
  <c r="H90" s="1"/>
  <c r="H89" s="1"/>
  <c r="G25" i="4" l="1"/>
  <c r="H14" i="3"/>
  <c r="K90" i="7"/>
  <c r="G136"/>
  <c r="K136" s="1"/>
  <c r="H54"/>
  <c r="H52" s="1"/>
  <c r="H51" s="1"/>
  <c r="H50" s="1"/>
  <c r="H53"/>
  <c r="G52"/>
  <c r="I52"/>
  <c r="J52"/>
  <c r="F52"/>
  <c r="I49"/>
  <c r="I48" s="1"/>
  <c r="I47" s="1"/>
  <c r="K49"/>
  <c r="G48"/>
  <c r="K48" s="1"/>
  <c r="H48"/>
  <c r="H47" s="1"/>
  <c r="J48"/>
  <c r="J47" s="1"/>
  <c r="F48"/>
  <c r="F47" s="1"/>
  <c r="H44"/>
  <c r="H43" s="1"/>
  <c r="J44"/>
  <c r="I46"/>
  <c r="K42"/>
  <c r="G41"/>
  <c r="I41"/>
  <c r="I40" s="1"/>
  <c r="J41"/>
  <c r="J40" s="1"/>
  <c r="F41"/>
  <c r="F40" s="1"/>
  <c r="H42"/>
  <c r="H41" s="1"/>
  <c r="H40" s="1"/>
  <c r="G29"/>
  <c r="H29"/>
  <c r="I29"/>
  <c r="J29"/>
  <c r="F29"/>
  <c r="G19"/>
  <c r="I19"/>
  <c r="J19"/>
  <c r="F19"/>
  <c r="H24"/>
  <c r="K24"/>
  <c r="H491" i="1"/>
  <c r="G489"/>
  <c r="H487"/>
  <c r="H483" s="1"/>
  <c r="G486"/>
  <c r="G484"/>
  <c r="H482"/>
  <c r="J585"/>
  <c r="J586"/>
  <c r="J587"/>
  <c r="J588"/>
  <c r="F584"/>
  <c r="H584"/>
  <c r="I584"/>
  <c r="E584"/>
  <c r="E583" s="1"/>
  <c r="G586"/>
  <c r="G587"/>
  <c r="G588"/>
  <c r="H545"/>
  <c r="I545"/>
  <c r="F536"/>
  <c r="H536"/>
  <c r="I536"/>
  <c r="E536"/>
  <c r="G541"/>
  <c r="J541"/>
  <c r="G539"/>
  <c r="J539"/>
  <c r="G490"/>
  <c r="J490"/>
  <c r="G465"/>
  <c r="F463"/>
  <c r="G463"/>
  <c r="I463"/>
  <c r="E463"/>
  <c r="J465"/>
  <c r="F423"/>
  <c r="H423"/>
  <c r="I423"/>
  <c r="E423"/>
  <c r="G427"/>
  <c r="J427"/>
  <c r="G426"/>
  <c r="J426"/>
  <c r="G425"/>
  <c r="J425"/>
  <c r="J424"/>
  <c r="J423"/>
  <c r="G424"/>
  <c r="G423" s="1"/>
  <c r="G419"/>
  <c r="F373"/>
  <c r="F372" s="1"/>
  <c r="H373"/>
  <c r="H372" s="1"/>
  <c r="I373"/>
  <c r="I372" s="1"/>
  <c r="E373"/>
  <c r="E372" s="1"/>
  <c r="J377"/>
  <c r="G376"/>
  <c r="G377"/>
  <c r="J376"/>
  <c r="G370"/>
  <c r="I370"/>
  <c r="H371"/>
  <c r="H370" s="1"/>
  <c r="H350"/>
  <c r="H349" s="1"/>
  <c r="H310"/>
  <c r="H311"/>
  <c r="H309"/>
  <c r="F308"/>
  <c r="G308"/>
  <c r="I308"/>
  <c r="E308"/>
  <c r="E307" s="1"/>
  <c r="F307"/>
  <c r="G307"/>
  <c r="I307"/>
  <c r="J309"/>
  <c r="J310"/>
  <c r="J311"/>
  <c r="G301"/>
  <c r="G300" s="1"/>
  <c r="G268"/>
  <c r="N268" s="1"/>
  <c r="G269"/>
  <c r="N269" s="1"/>
  <c r="G270"/>
  <c r="N270" s="1"/>
  <c r="G271"/>
  <c r="N271" s="1"/>
  <c r="G272"/>
  <c r="N272" s="1"/>
  <c r="G273"/>
  <c r="G274"/>
  <c r="N274" s="1"/>
  <c r="G275"/>
  <c r="N275" s="1"/>
  <c r="G276"/>
  <c r="N276" s="1"/>
  <c r="G277"/>
  <c r="N277" s="1"/>
  <c r="G267"/>
  <c r="G207"/>
  <c r="N207" s="1"/>
  <c r="G208"/>
  <c r="N208" s="1"/>
  <c r="G209"/>
  <c r="N209" s="1"/>
  <c r="G210"/>
  <c r="N210" s="1"/>
  <c r="G211"/>
  <c r="N211" s="1"/>
  <c r="G212"/>
  <c r="N212" s="1"/>
  <c r="G213"/>
  <c r="N213" s="1"/>
  <c r="G214"/>
  <c r="N214" s="1"/>
  <c r="G215"/>
  <c r="G216"/>
  <c r="N216" s="1"/>
  <c r="G217"/>
  <c r="N217" s="1"/>
  <c r="G218"/>
  <c r="N218" s="1"/>
  <c r="G219"/>
  <c r="K219" s="1"/>
  <c r="G206"/>
  <c r="N206" s="1"/>
  <c r="J146"/>
  <c r="J148"/>
  <c r="J149"/>
  <c r="J150"/>
  <c r="J151"/>
  <c r="J153"/>
  <c r="J154"/>
  <c r="J155"/>
  <c r="J156"/>
  <c r="H154"/>
  <c r="H155"/>
  <c r="H156"/>
  <c r="H153"/>
  <c r="H149"/>
  <c r="H150"/>
  <c r="H151"/>
  <c r="H148"/>
  <c r="F152"/>
  <c r="G152"/>
  <c r="I152"/>
  <c r="E152"/>
  <c r="F147"/>
  <c r="G147"/>
  <c r="I147"/>
  <c r="E147"/>
  <c r="F145"/>
  <c r="F144" s="1"/>
  <c r="G145"/>
  <c r="G144" s="1"/>
  <c r="I145"/>
  <c r="E145"/>
  <c r="H146"/>
  <c r="H145" s="1"/>
  <c r="G137"/>
  <c r="G136"/>
  <c r="F127"/>
  <c r="F126" s="1"/>
  <c r="H127"/>
  <c r="H126" s="1"/>
  <c r="I127"/>
  <c r="I126" s="1"/>
  <c r="E127"/>
  <c r="E126" s="1"/>
  <c r="G129"/>
  <c r="G130"/>
  <c r="J130"/>
  <c r="J129"/>
  <c r="H95"/>
  <c r="I95"/>
  <c r="F95"/>
  <c r="E95"/>
  <c r="G99"/>
  <c r="J99"/>
  <c r="F89"/>
  <c r="G89"/>
  <c r="H89"/>
  <c r="I89"/>
  <c r="E89"/>
  <c r="J89" s="1"/>
  <c r="J90"/>
  <c r="J91"/>
  <c r="G66"/>
  <c r="J66"/>
  <c r="F35"/>
  <c r="H35"/>
  <c r="I35"/>
  <c r="E35"/>
  <c r="G38"/>
  <c r="G36"/>
  <c r="F248"/>
  <c r="E248"/>
  <c r="F232"/>
  <c r="E232"/>
  <c r="F13" i="14"/>
  <c r="F12" s="1"/>
  <c r="H11"/>
  <c r="G10"/>
  <c r="F10"/>
  <c r="F9" s="1"/>
  <c r="G9"/>
  <c r="H622" i="1"/>
  <c r="I622"/>
  <c r="F583"/>
  <c r="H583"/>
  <c r="I583"/>
  <c r="E7" i="12"/>
  <c r="E6" s="1"/>
  <c r="E41" i="11"/>
  <c r="E40" s="1"/>
  <c r="D57"/>
  <c r="F64"/>
  <c r="F53"/>
  <c r="F52"/>
  <c r="F51"/>
  <c r="F48"/>
  <c r="F46"/>
  <c r="F45"/>
  <c r="F44"/>
  <c r="F43"/>
  <c r="D13"/>
  <c r="D12" s="1"/>
  <c r="D6"/>
  <c r="D10"/>
  <c r="F26" i="12"/>
  <c r="E25"/>
  <c r="D25"/>
  <c r="D7"/>
  <c r="D6" s="1"/>
  <c r="H45" i="2"/>
  <c r="F44"/>
  <c r="H44" s="1"/>
  <c r="H53"/>
  <c r="H54"/>
  <c r="H52"/>
  <c r="G369" i="1"/>
  <c r="N369" s="1"/>
  <c r="J223"/>
  <c r="G25" i="5"/>
  <c r="G24" s="1"/>
  <c r="F25"/>
  <c r="F24" s="1"/>
  <c r="G31" i="3"/>
  <c r="G23"/>
  <c r="H15" i="7"/>
  <c r="H14" s="1"/>
  <c r="G25"/>
  <c r="F25"/>
  <c r="G142"/>
  <c r="G139" s="1"/>
  <c r="K143"/>
  <c r="F142"/>
  <c r="J618" i="1"/>
  <c r="I614"/>
  <c r="H614"/>
  <c r="J609"/>
  <c r="G609"/>
  <c r="N609" s="1"/>
  <c r="I608"/>
  <c r="I607" s="1"/>
  <c r="H608"/>
  <c r="E608"/>
  <c r="E607" s="1"/>
  <c r="H607"/>
  <c r="F607"/>
  <c r="J606"/>
  <c r="G606"/>
  <c r="G605" s="1"/>
  <c r="I605"/>
  <c r="H605"/>
  <c r="F605"/>
  <c r="E605"/>
  <c r="J604"/>
  <c r="G604"/>
  <c r="N604" s="1"/>
  <c r="J603"/>
  <c r="G603"/>
  <c r="N603" s="1"/>
  <c r="J602"/>
  <c r="G602"/>
  <c r="N602" s="1"/>
  <c r="J601"/>
  <c r="G601"/>
  <c r="N601" s="1"/>
  <c r="J600"/>
  <c r="G600"/>
  <c r="N600" s="1"/>
  <c r="J599"/>
  <c r="G599"/>
  <c r="N599" s="1"/>
  <c r="I598"/>
  <c r="H598"/>
  <c r="F598"/>
  <c r="E598"/>
  <c r="J597"/>
  <c r="G597"/>
  <c r="N597" s="1"/>
  <c r="J596"/>
  <c r="G596"/>
  <c r="N596" s="1"/>
  <c r="L595"/>
  <c r="K595"/>
  <c r="J595"/>
  <c r="G595"/>
  <c r="N595" s="1"/>
  <c r="J594"/>
  <c r="G594"/>
  <c r="N594" s="1"/>
  <c r="I593"/>
  <c r="H593"/>
  <c r="F593"/>
  <c r="E593"/>
  <c r="J592"/>
  <c r="G592"/>
  <c r="G591" s="1"/>
  <c r="I591"/>
  <c r="I590" s="1"/>
  <c r="H591"/>
  <c r="E591"/>
  <c r="G585"/>
  <c r="J582"/>
  <c r="G582"/>
  <c r="N582" s="1"/>
  <c r="J581"/>
  <c r="G581"/>
  <c r="N581" s="1"/>
  <c r="J580"/>
  <c r="G580"/>
  <c r="N580" s="1"/>
  <c r="J579"/>
  <c r="G579"/>
  <c r="N579" s="1"/>
  <c r="J578"/>
  <c r="G578"/>
  <c r="N578" s="1"/>
  <c r="J577"/>
  <c r="G577"/>
  <c r="N577" s="1"/>
  <c r="J576"/>
  <c r="G576"/>
  <c r="N576" s="1"/>
  <c r="J575"/>
  <c r="G575"/>
  <c r="N575" s="1"/>
  <c r="I574"/>
  <c r="H574"/>
  <c r="F574"/>
  <c r="E574"/>
  <c r="J573"/>
  <c r="G573"/>
  <c r="N573" s="1"/>
  <c r="L572"/>
  <c r="K572"/>
  <c r="J572"/>
  <c r="G572"/>
  <c r="N572" s="1"/>
  <c r="J571"/>
  <c r="G571"/>
  <c r="N571" s="1"/>
  <c r="J570"/>
  <c r="G570"/>
  <c r="N570" s="1"/>
  <c r="I569"/>
  <c r="I568" s="1"/>
  <c r="H569"/>
  <c r="H568" s="1"/>
  <c r="F569"/>
  <c r="E569"/>
  <c r="E568" s="1"/>
  <c r="J567"/>
  <c r="G567"/>
  <c r="J566"/>
  <c r="G566"/>
  <c r="J565"/>
  <c r="G565"/>
  <c r="G564" s="1"/>
  <c r="I564"/>
  <c r="H564"/>
  <c r="F564"/>
  <c r="E564"/>
  <c r="J563"/>
  <c r="G563"/>
  <c r="J562"/>
  <c r="G562"/>
  <c r="J561"/>
  <c r="G561"/>
  <c r="N561" s="1"/>
  <c r="J560"/>
  <c r="G560"/>
  <c r="N560" s="1"/>
  <c r="J559"/>
  <c r="G559"/>
  <c r="J558"/>
  <c r="G558"/>
  <c r="N558" s="1"/>
  <c r="J557"/>
  <c r="G557"/>
  <c r="N557" s="1"/>
  <c r="I556"/>
  <c r="H556"/>
  <c r="F556"/>
  <c r="E556"/>
  <c r="J555"/>
  <c r="G555"/>
  <c r="N555" s="1"/>
  <c r="J554"/>
  <c r="G554"/>
  <c r="J553"/>
  <c r="G553"/>
  <c r="J552"/>
  <c r="G552"/>
  <c r="G551" s="1"/>
  <c r="I551"/>
  <c r="H551"/>
  <c r="F551"/>
  <c r="E551"/>
  <c r="J550"/>
  <c r="G550"/>
  <c r="G549" s="1"/>
  <c r="I549"/>
  <c r="I548" s="1"/>
  <c r="H549"/>
  <c r="E549"/>
  <c r="J547"/>
  <c r="G547"/>
  <c r="N547" s="1"/>
  <c r="F546"/>
  <c r="F545" s="1"/>
  <c r="E546"/>
  <c r="E545" s="1"/>
  <c r="J543"/>
  <c r="G543"/>
  <c r="G542" s="1"/>
  <c r="I542"/>
  <c r="H542"/>
  <c r="F542"/>
  <c r="E542"/>
  <c r="J540"/>
  <c r="G540"/>
  <c r="J538"/>
  <c r="G538"/>
  <c r="J537"/>
  <c r="G537"/>
  <c r="G536" s="1"/>
  <c r="J535"/>
  <c r="G535"/>
  <c r="J534"/>
  <c r="G534"/>
  <c r="J533"/>
  <c r="G533"/>
  <c r="J532"/>
  <c r="G532"/>
  <c r="G531" s="1"/>
  <c r="I531"/>
  <c r="H531"/>
  <c r="F531"/>
  <c r="E531"/>
  <c r="J530"/>
  <c r="G530"/>
  <c r="G529" s="1"/>
  <c r="I529"/>
  <c r="I528" s="1"/>
  <c r="H529"/>
  <c r="E529"/>
  <c r="J527"/>
  <c r="G527"/>
  <c r="G526" s="1"/>
  <c r="I526"/>
  <c r="H526"/>
  <c r="F526"/>
  <c r="E526"/>
  <c r="J525"/>
  <c r="G525"/>
  <c r="N525" s="1"/>
  <c r="J524"/>
  <c r="G524"/>
  <c r="N524" s="1"/>
  <c r="J523"/>
  <c r="G523"/>
  <c r="N523" s="1"/>
  <c r="I522"/>
  <c r="I521" s="1"/>
  <c r="H522"/>
  <c r="H521" s="1"/>
  <c r="E522"/>
  <c r="J520"/>
  <c r="G520"/>
  <c r="N520" s="1"/>
  <c r="I519"/>
  <c r="I518" s="1"/>
  <c r="H519"/>
  <c r="H518" s="1"/>
  <c r="E519"/>
  <c r="F518"/>
  <c r="E518"/>
  <c r="J517"/>
  <c r="G517"/>
  <c r="J516"/>
  <c r="G516"/>
  <c r="G515" s="1"/>
  <c r="I515"/>
  <c r="H515"/>
  <c r="F515"/>
  <c r="E515"/>
  <c r="E514" s="1"/>
  <c r="J513"/>
  <c r="G513"/>
  <c r="J512"/>
  <c r="G512"/>
  <c r="J511"/>
  <c r="G511"/>
  <c r="J510"/>
  <c r="G510"/>
  <c r="J509"/>
  <c r="G509"/>
  <c r="J508"/>
  <c r="G508"/>
  <c r="G507" s="1"/>
  <c r="I507"/>
  <c r="H507"/>
  <c r="F507"/>
  <c r="E507"/>
  <c r="J506"/>
  <c r="G506"/>
  <c r="J505"/>
  <c r="G505"/>
  <c r="J504"/>
  <c r="G504"/>
  <c r="J503"/>
  <c r="G503"/>
  <c r="J502"/>
  <c r="G502"/>
  <c r="G501" s="1"/>
  <c r="G500" s="1"/>
  <c r="I501"/>
  <c r="I500" s="1"/>
  <c r="H501"/>
  <c r="H500" s="1"/>
  <c r="F501"/>
  <c r="F500" s="1"/>
  <c r="E501"/>
  <c r="E500" s="1"/>
  <c r="J499"/>
  <c r="G499"/>
  <c r="J498"/>
  <c r="G498"/>
  <c r="G497" s="1"/>
  <c r="G496" s="1"/>
  <c r="I497"/>
  <c r="H497"/>
  <c r="F497"/>
  <c r="F496" s="1"/>
  <c r="E497"/>
  <c r="E496" s="1"/>
  <c r="I496"/>
  <c r="H496"/>
  <c r="J494"/>
  <c r="G494"/>
  <c r="J493"/>
  <c r="G493"/>
  <c r="J492"/>
  <c r="G492"/>
  <c r="J491"/>
  <c r="J489"/>
  <c r="I488"/>
  <c r="H488"/>
  <c r="F488"/>
  <c r="E488"/>
  <c r="J487"/>
  <c r="J486"/>
  <c r="J485"/>
  <c r="G485"/>
  <c r="J484"/>
  <c r="I483"/>
  <c r="F483"/>
  <c r="E483"/>
  <c r="J482"/>
  <c r="J481"/>
  <c r="G481"/>
  <c r="G480" s="1"/>
  <c r="I480"/>
  <c r="H480"/>
  <c r="F480"/>
  <c r="E480"/>
  <c r="J478"/>
  <c r="H478"/>
  <c r="I477"/>
  <c r="I476" s="1"/>
  <c r="H477"/>
  <c r="H476" s="1"/>
  <c r="G477"/>
  <c r="G476" s="1"/>
  <c r="F477"/>
  <c r="E477"/>
  <c r="E476" s="1"/>
  <c r="J475"/>
  <c r="G475"/>
  <c r="J474"/>
  <c r="G474"/>
  <c r="G473" s="1"/>
  <c r="I473"/>
  <c r="H473"/>
  <c r="F473"/>
  <c r="E473"/>
  <c r="J472"/>
  <c r="H472"/>
  <c r="J471"/>
  <c r="H471"/>
  <c r="J470"/>
  <c r="H470"/>
  <c r="I469"/>
  <c r="H469"/>
  <c r="G469"/>
  <c r="F469"/>
  <c r="E469"/>
  <c r="J468"/>
  <c r="H468"/>
  <c r="I467"/>
  <c r="H467"/>
  <c r="G467"/>
  <c r="F467"/>
  <c r="E467"/>
  <c r="J464"/>
  <c r="H464"/>
  <c r="H463" s="1"/>
  <c r="J462"/>
  <c r="H462"/>
  <c r="J461"/>
  <c r="H461"/>
  <c r="J460"/>
  <c r="H460"/>
  <c r="J459"/>
  <c r="H459"/>
  <c r="I458"/>
  <c r="H458"/>
  <c r="G458"/>
  <c r="F458"/>
  <c r="E458"/>
  <c r="J457"/>
  <c r="H457"/>
  <c r="I456"/>
  <c r="H456"/>
  <c r="G456"/>
  <c r="F456"/>
  <c r="E456"/>
  <c r="J453"/>
  <c r="G453"/>
  <c r="J452"/>
  <c r="G452"/>
  <c r="G451" s="1"/>
  <c r="G450" s="1"/>
  <c r="I451"/>
  <c r="H451"/>
  <c r="H450" s="1"/>
  <c r="F451"/>
  <c r="E451"/>
  <c r="E450" s="1"/>
  <c r="I450"/>
  <c r="J449"/>
  <c r="G449"/>
  <c r="G448" s="1"/>
  <c r="I448"/>
  <c r="H448"/>
  <c r="F448"/>
  <c r="E448"/>
  <c r="J447"/>
  <c r="G447"/>
  <c r="N447" s="1"/>
  <c r="J446"/>
  <c r="G446"/>
  <c r="N446" s="1"/>
  <c r="J445"/>
  <c r="G445"/>
  <c r="N445" s="1"/>
  <c r="L444"/>
  <c r="K444"/>
  <c r="J444"/>
  <c r="G444"/>
  <c r="N444" s="1"/>
  <c r="I443"/>
  <c r="H443"/>
  <c r="E443"/>
  <c r="J442"/>
  <c r="G442"/>
  <c r="G441" s="1"/>
  <c r="I441"/>
  <c r="H441"/>
  <c r="F441"/>
  <c r="E441"/>
  <c r="J438"/>
  <c r="G438"/>
  <c r="J437"/>
  <c r="G437"/>
  <c r="J436"/>
  <c r="G436"/>
  <c r="J435"/>
  <c r="G435"/>
  <c r="G434" s="1"/>
  <c r="I434"/>
  <c r="H434"/>
  <c r="F434"/>
  <c r="E434"/>
  <c r="J433"/>
  <c r="G433"/>
  <c r="G432" s="1"/>
  <c r="G431" s="1"/>
  <c r="I432"/>
  <c r="I431" s="1"/>
  <c r="H432"/>
  <c r="F432"/>
  <c r="F431" s="1"/>
  <c r="E432"/>
  <c r="E431" s="1"/>
  <c r="J430"/>
  <c r="G430"/>
  <c r="G429" s="1"/>
  <c r="G428" s="1"/>
  <c r="I429"/>
  <c r="I428" s="1"/>
  <c r="H429"/>
  <c r="H428" s="1"/>
  <c r="F429"/>
  <c r="F428" s="1"/>
  <c r="E429"/>
  <c r="E428" s="1"/>
  <c r="J422"/>
  <c r="G422"/>
  <c r="J421"/>
  <c r="G421"/>
  <c r="J420"/>
  <c r="G420"/>
  <c r="J418"/>
  <c r="G418"/>
  <c r="I417"/>
  <c r="I416" s="1"/>
  <c r="H417"/>
  <c r="F417"/>
  <c r="F416" s="1"/>
  <c r="E417"/>
  <c r="J415"/>
  <c r="G415"/>
  <c r="N415" s="1"/>
  <c r="J414"/>
  <c r="G414"/>
  <c r="N414" s="1"/>
  <c r="J413"/>
  <c r="G413"/>
  <c r="N413" s="1"/>
  <c r="J412"/>
  <c r="G412"/>
  <c r="N412" s="1"/>
  <c r="J411"/>
  <c r="G411"/>
  <c r="N411" s="1"/>
  <c r="J410"/>
  <c r="G410"/>
  <c r="N410" s="1"/>
  <c r="J409"/>
  <c r="G409"/>
  <c r="N409" s="1"/>
  <c r="J408"/>
  <c r="G408"/>
  <c r="J407"/>
  <c r="G407"/>
  <c r="N407" s="1"/>
  <c r="J406"/>
  <c r="G406"/>
  <c r="N406" s="1"/>
  <c r="J405"/>
  <c r="G405"/>
  <c r="N405" s="1"/>
  <c r="J404"/>
  <c r="G404"/>
  <c r="N404" s="1"/>
  <c r="I403"/>
  <c r="H403"/>
  <c r="F403"/>
  <c r="E403"/>
  <c r="J402"/>
  <c r="G402"/>
  <c r="N402" s="1"/>
  <c r="J401"/>
  <c r="G401"/>
  <c r="N401" s="1"/>
  <c r="J400"/>
  <c r="G400"/>
  <c r="N400" s="1"/>
  <c r="L399"/>
  <c r="K399"/>
  <c r="J399"/>
  <c r="G399"/>
  <c r="N399" s="1"/>
  <c r="J398"/>
  <c r="G398"/>
  <c r="N398" s="1"/>
  <c r="I397"/>
  <c r="H397"/>
  <c r="F397"/>
  <c r="E397"/>
  <c r="J396"/>
  <c r="G396"/>
  <c r="N396" s="1"/>
  <c r="I395"/>
  <c r="H395"/>
  <c r="H394" s="1"/>
  <c r="E395"/>
  <c r="J393"/>
  <c r="G393"/>
  <c r="G392" s="1"/>
  <c r="I392"/>
  <c r="H392"/>
  <c r="F392"/>
  <c r="E392"/>
  <c r="J391"/>
  <c r="G391"/>
  <c r="G390" s="1"/>
  <c r="I390"/>
  <c r="I389" s="1"/>
  <c r="H390"/>
  <c r="H389" s="1"/>
  <c r="F390"/>
  <c r="F389" s="1"/>
  <c r="E390"/>
  <c r="J388"/>
  <c r="H388"/>
  <c r="I387"/>
  <c r="H387"/>
  <c r="G387"/>
  <c r="F387"/>
  <c r="E387"/>
  <c r="J386"/>
  <c r="G386"/>
  <c r="G385" s="1"/>
  <c r="G384" s="1"/>
  <c r="I385"/>
  <c r="I384" s="1"/>
  <c r="H385"/>
  <c r="F385"/>
  <c r="F384" s="1"/>
  <c r="E385"/>
  <c r="E384" s="1"/>
  <c r="J383"/>
  <c r="G383"/>
  <c r="G382" s="1"/>
  <c r="I382"/>
  <c r="I381" s="1"/>
  <c r="H382"/>
  <c r="H381" s="1"/>
  <c r="E382"/>
  <c r="E381" s="1"/>
  <c r="J380"/>
  <c r="G380"/>
  <c r="G379" s="1"/>
  <c r="G378" s="1"/>
  <c r="I379"/>
  <c r="I378" s="1"/>
  <c r="H379"/>
  <c r="H378" s="1"/>
  <c r="F379"/>
  <c r="F378" s="1"/>
  <c r="E379"/>
  <c r="E378" s="1"/>
  <c r="J375"/>
  <c r="G375"/>
  <c r="J374"/>
  <c r="G374"/>
  <c r="J371"/>
  <c r="F370"/>
  <c r="E370"/>
  <c r="J369"/>
  <c r="J368"/>
  <c r="H368"/>
  <c r="N368" s="1"/>
  <c r="J367"/>
  <c r="H367"/>
  <c r="N367" s="1"/>
  <c r="J366"/>
  <c r="H366"/>
  <c r="N366" s="1"/>
  <c r="J365"/>
  <c r="H365"/>
  <c r="N365" s="1"/>
  <c r="J364"/>
  <c r="H364"/>
  <c r="N364" s="1"/>
  <c r="J363"/>
  <c r="H363"/>
  <c r="N363" s="1"/>
  <c r="J362"/>
  <c r="H362"/>
  <c r="N362" s="1"/>
  <c r="J361"/>
  <c r="H361"/>
  <c r="N361" s="1"/>
  <c r="J360"/>
  <c r="H360"/>
  <c r="N360" s="1"/>
  <c r="J359"/>
  <c r="H359"/>
  <c r="N359" s="1"/>
  <c r="J358"/>
  <c r="H358"/>
  <c r="N358" s="1"/>
  <c r="I357"/>
  <c r="F357"/>
  <c r="E357"/>
  <c r="J356"/>
  <c r="H356"/>
  <c r="N356" s="1"/>
  <c r="J355"/>
  <c r="H355"/>
  <c r="N355" s="1"/>
  <c r="L354"/>
  <c r="K354"/>
  <c r="K348" s="1"/>
  <c r="J354"/>
  <c r="G354"/>
  <c r="N353"/>
  <c r="J353"/>
  <c r="J352"/>
  <c r="G352"/>
  <c r="N352" s="1"/>
  <c r="I351"/>
  <c r="H351"/>
  <c r="F351"/>
  <c r="E351"/>
  <c r="J350"/>
  <c r="I349"/>
  <c r="G349"/>
  <c r="F349"/>
  <c r="F348" s="1"/>
  <c r="E349"/>
  <c r="L348"/>
  <c r="J347"/>
  <c r="G347"/>
  <c r="G346" s="1"/>
  <c r="I346"/>
  <c r="I345" s="1"/>
  <c r="H346"/>
  <c r="H345" s="1"/>
  <c r="E346"/>
  <c r="E345" s="1"/>
  <c r="J343"/>
  <c r="H343"/>
  <c r="J342"/>
  <c r="H342"/>
  <c r="J341"/>
  <c r="H341"/>
  <c r="H340" s="1"/>
  <c r="H339" s="1"/>
  <c r="I340"/>
  <c r="I339" s="1"/>
  <c r="G340"/>
  <c r="G339" s="1"/>
  <c r="F340"/>
  <c r="E340"/>
  <c r="E339" s="1"/>
  <c r="F339"/>
  <c r="J338"/>
  <c r="G338"/>
  <c r="J337"/>
  <c r="G337"/>
  <c r="J336"/>
  <c r="G336"/>
  <c r="J335"/>
  <c r="G335"/>
  <c r="J334"/>
  <c r="G334"/>
  <c r="N334" s="1"/>
  <c r="J333"/>
  <c r="G333"/>
  <c r="J332"/>
  <c r="G332"/>
  <c r="N332" s="1"/>
  <c r="I331"/>
  <c r="H331"/>
  <c r="F331"/>
  <c r="E331"/>
  <c r="L330"/>
  <c r="K330"/>
  <c r="J330"/>
  <c r="G330"/>
  <c r="N330" s="1"/>
  <c r="G329"/>
  <c r="I328"/>
  <c r="H328"/>
  <c r="F328"/>
  <c r="E328"/>
  <c r="J326"/>
  <c r="G326"/>
  <c r="J325"/>
  <c r="G325"/>
  <c r="G324" s="1"/>
  <c r="G323" s="1"/>
  <c r="I324"/>
  <c r="I323" s="1"/>
  <c r="H324"/>
  <c r="H323" s="1"/>
  <c r="E324"/>
  <c r="E323" s="1"/>
  <c r="J321"/>
  <c r="G321"/>
  <c r="J320"/>
  <c r="G320"/>
  <c r="J319"/>
  <c r="G319"/>
  <c r="G318" s="1"/>
  <c r="I318"/>
  <c r="H318"/>
  <c r="F318"/>
  <c r="E318"/>
  <c r="J317"/>
  <c r="G317"/>
  <c r="N317" s="1"/>
  <c r="J316"/>
  <c r="G316"/>
  <c r="J315"/>
  <c r="G315"/>
  <c r="J314"/>
  <c r="G314"/>
  <c r="G313" s="1"/>
  <c r="I313"/>
  <c r="H313"/>
  <c r="F313"/>
  <c r="F312" s="1"/>
  <c r="E313"/>
  <c r="J306"/>
  <c r="G306"/>
  <c r="J305"/>
  <c r="G305"/>
  <c r="J304"/>
  <c r="G304"/>
  <c r="G303" s="1"/>
  <c r="G302" s="1"/>
  <c r="I303"/>
  <c r="H303"/>
  <c r="F303"/>
  <c r="E303"/>
  <c r="I302"/>
  <c r="H302"/>
  <c r="F302"/>
  <c r="E302"/>
  <c r="J301"/>
  <c r="I300"/>
  <c r="F300"/>
  <c r="E300"/>
  <c r="J299"/>
  <c r="G299"/>
  <c r="J298"/>
  <c r="G298"/>
  <c r="J297"/>
  <c r="G297"/>
  <c r="J296"/>
  <c r="G296"/>
  <c r="G295" s="1"/>
  <c r="I295"/>
  <c r="H295"/>
  <c r="F295"/>
  <c r="E295"/>
  <c r="J294"/>
  <c r="G294"/>
  <c r="G293" s="1"/>
  <c r="I293"/>
  <c r="H293"/>
  <c r="H292" s="1"/>
  <c r="F293"/>
  <c r="F292" s="1"/>
  <c r="E293"/>
  <c r="J291"/>
  <c r="G291"/>
  <c r="G290" s="1"/>
  <c r="G289" s="1"/>
  <c r="I290"/>
  <c r="I289" s="1"/>
  <c r="H290"/>
  <c r="H289" s="1"/>
  <c r="F290"/>
  <c r="F289" s="1"/>
  <c r="E290"/>
  <c r="E289" s="1"/>
  <c r="J288"/>
  <c r="G288"/>
  <c r="N288" s="1"/>
  <c r="J287"/>
  <c r="G287"/>
  <c r="N287" s="1"/>
  <c r="J286"/>
  <c r="G286"/>
  <c r="N286" s="1"/>
  <c r="I285"/>
  <c r="I282" s="1"/>
  <c r="H285"/>
  <c r="H282" s="1"/>
  <c r="E285"/>
  <c r="J284"/>
  <c r="G284"/>
  <c r="G283" s="1"/>
  <c r="I283"/>
  <c r="H283"/>
  <c r="F283"/>
  <c r="E283"/>
  <c r="E282" s="1"/>
  <c r="J281"/>
  <c r="G281"/>
  <c r="N281" s="1"/>
  <c r="G280"/>
  <c r="I279"/>
  <c r="I278" s="1"/>
  <c r="H279"/>
  <c r="H278" s="1"/>
  <c r="F279"/>
  <c r="E279"/>
  <c r="E278" s="1"/>
  <c r="F278"/>
  <c r="J277"/>
  <c r="J276"/>
  <c r="J275"/>
  <c r="J274"/>
  <c r="J273"/>
  <c r="N273"/>
  <c r="J272"/>
  <c r="J271"/>
  <c r="J270"/>
  <c r="J269"/>
  <c r="J268"/>
  <c r="J267"/>
  <c r="I266"/>
  <c r="H266"/>
  <c r="F266"/>
  <c r="E266"/>
  <c r="J265"/>
  <c r="G265"/>
  <c r="N265" s="1"/>
  <c r="J264"/>
  <c r="G264"/>
  <c r="N264" s="1"/>
  <c r="L263"/>
  <c r="K263"/>
  <c r="J263"/>
  <c r="G263"/>
  <c r="N263" s="1"/>
  <c r="J262"/>
  <c r="G262"/>
  <c r="N262" s="1"/>
  <c r="I261"/>
  <c r="H261"/>
  <c r="F261"/>
  <c r="E261"/>
  <c r="J260"/>
  <c r="G260"/>
  <c r="N260" s="1"/>
  <c r="I259"/>
  <c r="I258" s="1"/>
  <c r="H259"/>
  <c r="F259"/>
  <c r="F258" s="1"/>
  <c r="E259"/>
  <c r="J257"/>
  <c r="G257"/>
  <c r="G256" s="1"/>
  <c r="I256"/>
  <c r="H256"/>
  <c r="F256"/>
  <c r="E256"/>
  <c r="J247"/>
  <c r="G247"/>
  <c r="N247" s="1"/>
  <c r="J255"/>
  <c r="G255"/>
  <c r="N255" s="1"/>
  <c r="J254"/>
  <c r="G254"/>
  <c r="N254" s="1"/>
  <c r="J253"/>
  <c r="G253"/>
  <c r="N253" s="1"/>
  <c r="J252"/>
  <c r="G252"/>
  <c r="J251"/>
  <c r="G251"/>
  <c r="J250"/>
  <c r="G250"/>
  <c r="J249"/>
  <c r="G249"/>
  <c r="J246"/>
  <c r="G246"/>
  <c r="N246" s="1"/>
  <c r="J245"/>
  <c r="G245"/>
  <c r="N245" s="1"/>
  <c r="J244"/>
  <c r="G244"/>
  <c r="N244" s="1"/>
  <c r="J243"/>
  <c r="G243"/>
  <c r="N243" s="1"/>
  <c r="J242"/>
  <c r="G242"/>
  <c r="N242" s="1"/>
  <c r="J241"/>
  <c r="G241"/>
  <c r="N241" s="1"/>
  <c r="J240"/>
  <c r="G240"/>
  <c r="N240" s="1"/>
  <c r="J239"/>
  <c r="G239"/>
  <c r="N239" s="1"/>
  <c r="J238"/>
  <c r="G238"/>
  <c r="N238" s="1"/>
  <c r="J237"/>
  <c r="G237"/>
  <c r="N237" s="1"/>
  <c r="J236"/>
  <c r="G236"/>
  <c r="N236" s="1"/>
  <c r="J235"/>
  <c r="G235"/>
  <c r="N235" s="1"/>
  <c r="J234"/>
  <c r="G234"/>
  <c r="N234" s="1"/>
  <c r="J233"/>
  <c r="G233"/>
  <c r="I232"/>
  <c r="H232"/>
  <c r="J231"/>
  <c r="G231"/>
  <c r="N231" s="1"/>
  <c r="J230"/>
  <c r="G230"/>
  <c r="N230" s="1"/>
  <c r="J229"/>
  <c r="G229"/>
  <c r="N229" s="1"/>
  <c r="L228"/>
  <c r="K228"/>
  <c r="J228"/>
  <c r="G228"/>
  <c r="N228" s="1"/>
  <c r="J227"/>
  <c r="G227"/>
  <c r="N227" s="1"/>
  <c r="I226"/>
  <c r="H226"/>
  <c r="F226"/>
  <c r="E226"/>
  <c r="J225"/>
  <c r="G225"/>
  <c r="I224"/>
  <c r="H224"/>
  <c r="E224"/>
  <c r="G223"/>
  <c r="J222"/>
  <c r="G222"/>
  <c r="G221" s="1"/>
  <c r="I221"/>
  <c r="H221"/>
  <c r="F221"/>
  <c r="E221"/>
  <c r="J219"/>
  <c r="J218"/>
  <c r="J217"/>
  <c r="J216"/>
  <c r="J215"/>
  <c r="N215"/>
  <c r="J214"/>
  <c r="J213"/>
  <c r="J212"/>
  <c r="J211"/>
  <c r="J210"/>
  <c r="J209"/>
  <c r="J208"/>
  <c r="J207"/>
  <c r="J206"/>
  <c r="I205"/>
  <c r="H205"/>
  <c r="F205"/>
  <c r="E205"/>
  <c r="J204"/>
  <c r="G204"/>
  <c r="J203"/>
  <c r="G203"/>
  <c r="J202"/>
  <c r="G202"/>
  <c r="L201"/>
  <c r="K201"/>
  <c r="J201"/>
  <c r="G201"/>
  <c r="N201" s="1"/>
  <c r="J200"/>
  <c r="G200"/>
  <c r="N200" s="1"/>
  <c r="I199"/>
  <c r="H199"/>
  <c r="F199"/>
  <c r="E199"/>
  <c r="J198"/>
  <c r="G198"/>
  <c r="J197"/>
  <c r="G197"/>
  <c r="N197" s="1"/>
  <c r="I196"/>
  <c r="I195" s="1"/>
  <c r="H196"/>
  <c r="H195" s="1"/>
  <c r="F196"/>
  <c r="E196"/>
  <c r="J193"/>
  <c r="G193"/>
  <c r="F192"/>
  <c r="J192" s="1"/>
  <c r="I191"/>
  <c r="H191"/>
  <c r="H190" s="1"/>
  <c r="G191"/>
  <c r="E191"/>
  <c r="E190" s="1"/>
  <c r="I190"/>
  <c r="I186" s="1"/>
  <c r="I185" s="1"/>
  <c r="H186"/>
  <c r="H185" s="1"/>
  <c r="H184" s="1"/>
  <c r="H619" s="1"/>
  <c r="G190"/>
  <c r="J189"/>
  <c r="G189"/>
  <c r="G187" s="1"/>
  <c r="G186" s="1"/>
  <c r="I188"/>
  <c r="H188"/>
  <c r="F188"/>
  <c r="E188"/>
  <c r="F187"/>
  <c r="E187"/>
  <c r="J185"/>
  <c r="G185"/>
  <c r="G184" s="1"/>
  <c r="G183" s="1"/>
  <c r="G182" s="1"/>
  <c r="F184"/>
  <c r="F183" s="1"/>
  <c r="E184"/>
  <c r="E183" s="1"/>
  <c r="E182" s="1"/>
  <c r="J181"/>
  <c r="G181"/>
  <c r="N181" s="1"/>
  <c r="J180"/>
  <c r="G180"/>
  <c r="J179"/>
  <c r="G179"/>
  <c r="G178" s="1"/>
  <c r="I178"/>
  <c r="H178"/>
  <c r="F178"/>
  <c r="E178"/>
  <c r="J177"/>
  <c r="G177"/>
  <c r="N177" s="1"/>
  <c r="J176"/>
  <c r="G176"/>
  <c r="N176" s="1"/>
  <c r="J175"/>
  <c r="G175"/>
  <c r="N175" s="1"/>
  <c r="J174"/>
  <c r="G174"/>
  <c r="N174" s="1"/>
  <c r="J173"/>
  <c r="G173"/>
  <c r="N173" s="1"/>
  <c r="J172"/>
  <c r="G172"/>
  <c r="N172" s="1"/>
  <c r="J171"/>
  <c r="G171"/>
  <c r="N171" s="1"/>
  <c r="I170"/>
  <c r="H170"/>
  <c r="F170"/>
  <c r="E170"/>
  <c r="J169"/>
  <c r="G169"/>
  <c r="N169" s="1"/>
  <c r="J168"/>
  <c r="G168"/>
  <c r="N168" s="1"/>
  <c r="L167"/>
  <c r="K167"/>
  <c r="J167"/>
  <c r="G167"/>
  <c r="N167" s="1"/>
  <c r="I166"/>
  <c r="H166"/>
  <c r="F166"/>
  <c r="E166"/>
  <c r="J165"/>
  <c r="G165"/>
  <c r="G164" s="1"/>
  <c r="I164"/>
  <c r="H164"/>
  <c r="F164"/>
  <c r="E164"/>
  <c r="J163"/>
  <c r="G163"/>
  <c r="G162" s="1"/>
  <c r="I162"/>
  <c r="I161" s="1"/>
  <c r="I157" s="1"/>
  <c r="H162"/>
  <c r="H161" s="1"/>
  <c r="H157" s="1"/>
  <c r="F162"/>
  <c r="F161" s="1"/>
  <c r="E162"/>
  <c r="J160"/>
  <c r="F159"/>
  <c r="E159"/>
  <c r="F158"/>
  <c r="E158"/>
  <c r="L143"/>
  <c r="K143"/>
  <c r="J143"/>
  <c r="H143"/>
  <c r="N143" s="1"/>
  <c r="I142"/>
  <c r="I141" s="1"/>
  <c r="G142"/>
  <c r="G141" s="1"/>
  <c r="F142"/>
  <c r="E142"/>
  <c r="E141" s="1"/>
  <c r="F141"/>
  <c r="J139"/>
  <c r="G139"/>
  <c r="N139" s="1"/>
  <c r="J138"/>
  <c r="G138"/>
  <c r="N138" s="1"/>
  <c r="J135"/>
  <c r="G135"/>
  <c r="N135" s="1"/>
  <c r="I134"/>
  <c r="H134"/>
  <c r="F134"/>
  <c r="E134"/>
  <c r="J133"/>
  <c r="G133"/>
  <c r="N133" s="1"/>
  <c r="I132"/>
  <c r="I131" s="1"/>
  <c r="H132"/>
  <c r="H131" s="1"/>
  <c r="F132"/>
  <c r="E132"/>
  <c r="E131" s="1"/>
  <c r="J128"/>
  <c r="G128"/>
  <c r="N128" s="1"/>
  <c r="J125"/>
  <c r="G125"/>
  <c r="N125" s="1"/>
  <c r="J124"/>
  <c r="G124"/>
  <c r="N124" s="1"/>
  <c r="J123"/>
  <c r="G123"/>
  <c r="N123" s="1"/>
  <c r="J122"/>
  <c r="G122"/>
  <c r="N122" s="1"/>
  <c r="J121"/>
  <c r="G121"/>
  <c r="N121" s="1"/>
  <c r="J120"/>
  <c r="G120"/>
  <c r="N120" s="1"/>
  <c r="J119"/>
  <c r="G119"/>
  <c r="N119" s="1"/>
  <c r="J118"/>
  <c r="G118"/>
  <c r="N118" s="1"/>
  <c r="J117"/>
  <c r="G117"/>
  <c r="N117" s="1"/>
  <c r="J116"/>
  <c r="G116"/>
  <c r="N116" s="1"/>
  <c r="J115"/>
  <c r="G115"/>
  <c r="N115" s="1"/>
  <c r="J114"/>
  <c r="G114"/>
  <c r="N114" s="1"/>
  <c r="J113"/>
  <c r="G113"/>
  <c r="N113" s="1"/>
  <c r="J112"/>
  <c r="G112"/>
  <c r="N112" s="1"/>
  <c r="J111"/>
  <c r="G111"/>
  <c r="N111" s="1"/>
  <c r="I110"/>
  <c r="H110"/>
  <c r="F110"/>
  <c r="E110"/>
  <c r="J109"/>
  <c r="G109"/>
  <c r="N109" s="1"/>
  <c r="J108"/>
  <c r="G108"/>
  <c r="N108" s="1"/>
  <c r="J107"/>
  <c r="G107"/>
  <c r="N107" s="1"/>
  <c r="J106"/>
  <c r="G106"/>
  <c r="J105"/>
  <c r="G105"/>
  <c r="N105" s="1"/>
  <c r="L104"/>
  <c r="K104"/>
  <c r="J104"/>
  <c r="G104"/>
  <c r="I103"/>
  <c r="H103"/>
  <c r="F103"/>
  <c r="E103"/>
  <c r="J102"/>
  <c r="G102"/>
  <c r="I101"/>
  <c r="I100" s="1"/>
  <c r="H101"/>
  <c r="F101"/>
  <c r="E101"/>
  <c r="J98"/>
  <c r="G98"/>
  <c r="N98" s="1"/>
  <c r="G97"/>
  <c r="J96"/>
  <c r="G96"/>
  <c r="N96" s="1"/>
  <c r="J94"/>
  <c r="G94"/>
  <c r="N94" s="1"/>
  <c r="I93"/>
  <c r="H93"/>
  <c r="H92" s="1"/>
  <c r="F93"/>
  <c r="E93"/>
  <c r="J88"/>
  <c r="H88"/>
  <c r="N88" s="1"/>
  <c r="J87"/>
  <c r="N87"/>
  <c r="J86"/>
  <c r="H86"/>
  <c r="H84" s="1"/>
  <c r="L85"/>
  <c r="K85"/>
  <c r="J85"/>
  <c r="I84"/>
  <c r="G84"/>
  <c r="F84"/>
  <c r="E84"/>
  <c r="J81"/>
  <c r="G81"/>
  <c r="G79" s="1"/>
  <c r="I79"/>
  <c r="H79"/>
  <c r="F80"/>
  <c r="F79" s="1"/>
  <c r="E80"/>
  <c r="E79" s="1"/>
  <c r="J78"/>
  <c r="G78"/>
  <c r="N78" s="1"/>
  <c r="I77"/>
  <c r="H77"/>
  <c r="F77"/>
  <c r="E77"/>
  <c r="J76"/>
  <c r="G76"/>
  <c r="G75" s="1"/>
  <c r="I75"/>
  <c r="H75"/>
  <c r="F75"/>
  <c r="E75"/>
  <c r="I74"/>
  <c r="I73" s="1"/>
  <c r="H74"/>
  <c r="H73" s="1"/>
  <c r="J72"/>
  <c r="G72"/>
  <c r="J71"/>
  <c r="G71"/>
  <c r="G70" s="1"/>
  <c r="F70"/>
  <c r="E70"/>
  <c r="J69"/>
  <c r="G69"/>
  <c r="J68"/>
  <c r="G68"/>
  <c r="J67"/>
  <c r="G67"/>
  <c r="J65"/>
  <c r="G65"/>
  <c r="J64"/>
  <c r="G64"/>
  <c r="N64" s="1"/>
  <c r="I63"/>
  <c r="I60" s="1"/>
  <c r="H63"/>
  <c r="H60" s="1"/>
  <c r="F63"/>
  <c r="E63"/>
  <c r="J62"/>
  <c r="G62"/>
  <c r="G61" s="1"/>
  <c r="I61"/>
  <c r="H61"/>
  <c r="F61"/>
  <c r="E61"/>
  <c r="J59"/>
  <c r="G59"/>
  <c r="J58"/>
  <c r="G58"/>
  <c r="J57"/>
  <c r="G57"/>
  <c r="N57" s="1"/>
  <c r="J56"/>
  <c r="G56"/>
  <c r="J55"/>
  <c r="G55"/>
  <c r="N55" s="1"/>
  <c r="J54"/>
  <c r="G54"/>
  <c r="N54" s="1"/>
  <c r="I53"/>
  <c r="H53"/>
  <c r="F53"/>
  <c r="E53"/>
  <c r="J52"/>
  <c r="G52"/>
  <c r="J51"/>
  <c r="G51"/>
  <c r="J50"/>
  <c r="G50"/>
  <c r="J49"/>
  <c r="G49"/>
  <c r="G48" s="1"/>
  <c r="I48"/>
  <c r="H48"/>
  <c r="F48"/>
  <c r="E48"/>
  <c r="J47"/>
  <c r="G47"/>
  <c r="G46" s="1"/>
  <c r="I46"/>
  <c r="I617" s="1"/>
  <c r="H46"/>
  <c r="F46"/>
  <c r="E46"/>
  <c r="J43"/>
  <c r="G43"/>
  <c r="N43" s="1"/>
  <c r="I42"/>
  <c r="H42"/>
  <c r="F42"/>
  <c r="E42"/>
  <c r="E41" s="1"/>
  <c r="I41"/>
  <c r="H41"/>
  <c r="J40"/>
  <c r="G40"/>
  <c r="G39" s="1"/>
  <c r="I39"/>
  <c r="H39"/>
  <c r="F39"/>
  <c r="E39"/>
  <c r="J37"/>
  <c r="G37"/>
  <c r="J33"/>
  <c r="G33"/>
  <c r="N33" s="1"/>
  <c r="I32"/>
  <c r="I620" s="1"/>
  <c r="H32"/>
  <c r="F32"/>
  <c r="E32"/>
  <c r="J31"/>
  <c r="G31"/>
  <c r="N31" s="1"/>
  <c r="J30"/>
  <c r="G30"/>
  <c r="N30" s="1"/>
  <c r="J29"/>
  <c r="G29"/>
  <c r="N29" s="1"/>
  <c r="J28"/>
  <c r="G28"/>
  <c r="N28" s="1"/>
  <c r="I27"/>
  <c r="I26" s="1"/>
  <c r="H27"/>
  <c r="F27"/>
  <c r="E27"/>
  <c r="E26" s="1"/>
  <c r="J25"/>
  <c r="G25"/>
  <c r="G24" s="1"/>
  <c r="F24"/>
  <c r="E24"/>
  <c r="E622" s="1"/>
  <c r="J23"/>
  <c r="I23"/>
  <c r="I22" s="1"/>
  <c r="I21" s="1"/>
  <c r="H22"/>
  <c r="G22"/>
  <c r="F22"/>
  <c r="E22"/>
  <c r="E21" s="1"/>
  <c r="H21"/>
  <c r="J19"/>
  <c r="H19"/>
  <c r="N19" s="1"/>
  <c r="J18"/>
  <c r="H18"/>
  <c r="N18" s="1"/>
  <c r="J17"/>
  <c r="H17"/>
  <c r="N17" s="1"/>
  <c r="I16"/>
  <c r="G16"/>
  <c r="E16"/>
  <c r="J15"/>
  <c r="H15"/>
  <c r="N15" s="1"/>
  <c r="J14"/>
  <c r="H14"/>
  <c r="N14" s="1"/>
  <c r="J13"/>
  <c r="H13"/>
  <c r="N13" s="1"/>
  <c r="I12"/>
  <c r="I613" s="1"/>
  <c r="G12"/>
  <c r="E12"/>
  <c r="E613" s="1"/>
  <c r="J10"/>
  <c r="G10"/>
  <c r="I9"/>
  <c r="H9"/>
  <c r="E9"/>
  <c r="I8"/>
  <c r="H8"/>
  <c r="H61" i="2"/>
  <c r="G60"/>
  <c r="F60"/>
  <c r="F59" s="1"/>
  <c r="G50"/>
  <c r="F50"/>
  <c r="H50" s="1"/>
  <c r="F47"/>
  <c r="H37"/>
  <c r="H26"/>
  <c r="H27"/>
  <c r="G24"/>
  <c r="H10"/>
  <c r="H11"/>
  <c r="F9"/>
  <c r="H9" s="1"/>
  <c r="F46" i="4"/>
  <c r="E46"/>
  <c r="G46" s="1"/>
  <c r="G92"/>
  <c r="F86"/>
  <c r="G86" s="1"/>
  <c r="E86"/>
  <c r="G91"/>
  <c r="G90"/>
  <c r="G89"/>
  <c r="G88"/>
  <c r="G87"/>
  <c r="G57"/>
  <c r="G47"/>
  <c r="H13" i="3"/>
  <c r="G12"/>
  <c r="H11" s="1"/>
  <c r="F12"/>
  <c r="H38"/>
  <c r="G37"/>
  <c r="F37"/>
  <c r="H37" s="1"/>
  <c r="K31" i="7"/>
  <c r="K34"/>
  <c r="G33"/>
  <c r="F33"/>
  <c r="F228"/>
  <c r="G15"/>
  <c r="G51"/>
  <c r="G50" s="1"/>
  <c r="J37"/>
  <c r="J36" s="1"/>
  <c r="J35" s="1"/>
  <c r="J228"/>
  <c r="J227" s="1"/>
  <c r="I228"/>
  <c r="I227" s="1"/>
  <c r="G228"/>
  <c r="G227" s="1"/>
  <c r="K198"/>
  <c r="F197"/>
  <c r="G181"/>
  <c r="K181" s="1"/>
  <c r="F181"/>
  <c r="G180"/>
  <c r="F180"/>
  <c r="K184"/>
  <c r="H85"/>
  <c r="H86"/>
  <c r="K85"/>
  <c r="H66"/>
  <c r="K66"/>
  <c r="H65"/>
  <c r="K65"/>
  <c r="G32"/>
  <c r="F32"/>
  <c r="F62" i="11"/>
  <c r="F9"/>
  <c r="E57"/>
  <c r="E56" s="1"/>
  <c r="F21" i="12"/>
  <c r="H55" i="2"/>
  <c r="G47"/>
  <c r="H23"/>
  <c r="H19"/>
  <c r="H18"/>
  <c r="H16"/>
  <c r="H15"/>
  <c r="G57"/>
  <c r="G56" s="1"/>
  <c r="F57"/>
  <c r="F56" s="1"/>
  <c r="G31"/>
  <c r="G30" s="1"/>
  <c r="F31"/>
  <c r="F30" s="1"/>
  <c r="I134" i="7"/>
  <c r="I133" s="1"/>
  <c r="I131"/>
  <c r="I130" s="1"/>
  <c r="I114"/>
  <c r="E84" i="4"/>
  <c r="F79"/>
  <c r="E79"/>
  <c r="H25" i="3"/>
  <c r="H10"/>
  <c r="G134" i="7"/>
  <c r="F134"/>
  <c r="K134" s="1"/>
  <c r="F15"/>
  <c r="G128"/>
  <c r="F128"/>
  <c r="I160"/>
  <c r="J160"/>
  <c r="J235" s="1"/>
  <c r="H160"/>
  <c r="G210"/>
  <c r="I210"/>
  <c r="J210"/>
  <c r="F210"/>
  <c r="H210"/>
  <c r="K212"/>
  <c r="J208"/>
  <c r="G202"/>
  <c r="G201" s="1"/>
  <c r="J202"/>
  <c r="J201" s="1"/>
  <c r="J196" s="1"/>
  <c r="H143"/>
  <c r="H142" s="1"/>
  <c r="K135"/>
  <c r="H133"/>
  <c r="K115"/>
  <c r="K16"/>
  <c r="K117"/>
  <c r="K118"/>
  <c r="K119"/>
  <c r="H117"/>
  <c r="G133"/>
  <c r="F133"/>
  <c r="G131"/>
  <c r="F131"/>
  <c r="F130" s="1"/>
  <c r="H129"/>
  <c r="H128" s="1"/>
  <c r="K129"/>
  <c r="G114"/>
  <c r="G113" s="1"/>
  <c r="F114"/>
  <c r="F113" s="1"/>
  <c r="G81"/>
  <c r="F81"/>
  <c r="F80" s="1"/>
  <c r="H88"/>
  <c r="K88"/>
  <c r="H87"/>
  <c r="G11"/>
  <c r="G14"/>
  <c r="F14"/>
  <c r="K14" s="1"/>
  <c r="H8"/>
  <c r="H7"/>
  <c r="F24" i="12"/>
  <c r="F20"/>
  <c r="H11" i="6"/>
  <c r="E23" i="12"/>
  <c r="D23"/>
  <c r="D22" s="1"/>
  <c r="D11"/>
  <c r="E11"/>
  <c r="F12"/>
  <c r="E29"/>
  <c r="D29"/>
  <c r="G85" i="4"/>
  <c r="F84"/>
  <c r="G84" s="1"/>
  <c r="G83"/>
  <c r="G82"/>
  <c r="G81"/>
  <c r="G80"/>
  <c r="G78"/>
  <c r="G77"/>
  <c r="G76"/>
  <c r="G75"/>
  <c r="G74"/>
  <c r="G73"/>
  <c r="F72"/>
  <c r="E72"/>
  <c r="G70"/>
  <c r="G69"/>
  <c r="F68"/>
  <c r="E68"/>
  <c r="G68" s="1"/>
  <c r="G67"/>
  <c r="F66"/>
  <c r="E66"/>
  <c r="H79"/>
  <c r="G65"/>
  <c r="H78"/>
  <c r="G64"/>
  <c r="H77"/>
  <c r="G63"/>
  <c r="H76"/>
  <c r="G62"/>
  <c r="H75"/>
  <c r="G61"/>
  <c r="H74"/>
  <c r="G60"/>
  <c r="H73"/>
  <c r="G59"/>
  <c r="H72"/>
  <c r="G58"/>
  <c r="H71"/>
  <c r="G56"/>
  <c r="H70"/>
  <c r="G55"/>
  <c r="H69"/>
  <c r="G54"/>
  <c r="H68"/>
  <c r="G53"/>
  <c r="H67"/>
  <c r="G52"/>
  <c r="H66"/>
  <c r="G51"/>
  <c r="H65"/>
  <c r="G50"/>
  <c r="H64"/>
  <c r="G49"/>
  <c r="H63"/>
  <c r="G48"/>
  <c r="I62"/>
  <c r="H62"/>
  <c r="G44"/>
  <c r="G43"/>
  <c r="G42"/>
  <c r="F41"/>
  <c r="E41"/>
  <c r="E40" s="1"/>
  <c r="F40"/>
  <c r="G24"/>
  <c r="F23"/>
  <c r="E23"/>
  <c r="E22" s="1"/>
  <c r="G19"/>
  <c r="G18"/>
  <c r="G17"/>
  <c r="G16"/>
  <c r="F14"/>
  <c r="E14"/>
  <c r="G13"/>
  <c r="G12"/>
  <c r="G11"/>
  <c r="G10"/>
  <c r="G9"/>
  <c r="G8"/>
  <c r="F7"/>
  <c r="F6" s="1"/>
  <c r="E7"/>
  <c r="E6" s="1"/>
  <c r="G156" i="7"/>
  <c r="F156"/>
  <c r="G160"/>
  <c r="K160" s="1"/>
  <c r="F160"/>
  <c r="I45"/>
  <c r="I44" s="1"/>
  <c r="I43" s="1"/>
  <c r="F45"/>
  <c r="F44" s="1"/>
  <c r="F43" s="1"/>
  <c r="F7" i="11"/>
  <c r="F8"/>
  <c r="F22"/>
  <c r="F23"/>
  <c r="F24"/>
  <c r="F25"/>
  <c r="F26"/>
  <c r="F28"/>
  <c r="F32"/>
  <c r="F38"/>
  <c r="F39"/>
  <c r="F42"/>
  <c r="F59"/>
  <c r="F60"/>
  <c r="F61"/>
  <c r="E31"/>
  <c r="E37"/>
  <c r="D37"/>
  <c r="D34" s="1"/>
  <c r="D27"/>
  <c r="D31"/>
  <c r="D30" s="1"/>
  <c r="H58" i="2"/>
  <c r="H49"/>
  <c r="H42"/>
  <c r="G41"/>
  <c r="G22"/>
  <c r="F41"/>
  <c r="F22"/>
  <c r="H37" i="7"/>
  <c r="H36" s="1"/>
  <c r="H35" s="1"/>
  <c r="K21"/>
  <c r="K22"/>
  <c r="K23"/>
  <c r="K26"/>
  <c r="K38"/>
  <c r="K39"/>
  <c r="K58"/>
  <c r="K61"/>
  <c r="K62"/>
  <c r="K63"/>
  <c r="K64"/>
  <c r="K67"/>
  <c r="K68"/>
  <c r="K71"/>
  <c r="K72"/>
  <c r="K73"/>
  <c r="K74"/>
  <c r="K75"/>
  <c r="K76"/>
  <c r="K77"/>
  <c r="K78"/>
  <c r="K79"/>
  <c r="K83"/>
  <c r="K84"/>
  <c r="K95"/>
  <c r="K96"/>
  <c r="K100"/>
  <c r="K103"/>
  <c r="K106"/>
  <c r="K107"/>
  <c r="K108"/>
  <c r="K116"/>
  <c r="K122"/>
  <c r="K123"/>
  <c r="K124"/>
  <c r="K125"/>
  <c r="K126"/>
  <c r="K132"/>
  <c r="K141"/>
  <c r="K147"/>
  <c r="K150"/>
  <c r="K154"/>
  <c r="K157"/>
  <c r="K158"/>
  <c r="K159"/>
  <c r="K161"/>
  <c r="K164"/>
  <c r="K165"/>
  <c r="K168"/>
  <c r="K171"/>
  <c r="K174"/>
  <c r="K175"/>
  <c r="K178"/>
  <c r="K179"/>
  <c r="K182"/>
  <c r="K183"/>
  <c r="K187"/>
  <c r="K190"/>
  <c r="K191"/>
  <c r="K195"/>
  <c r="K200"/>
  <c r="K204"/>
  <c r="K205"/>
  <c r="K206"/>
  <c r="K209"/>
  <c r="K217"/>
  <c r="K218"/>
  <c r="K219"/>
  <c r="K222"/>
  <c r="K229"/>
  <c r="K20"/>
  <c r="H229"/>
  <c r="H228" s="1"/>
  <c r="H227" s="1"/>
  <c r="H222"/>
  <c r="H221" s="1"/>
  <c r="H220" s="1"/>
  <c r="H187"/>
  <c r="H186" s="1"/>
  <c r="H185" s="1"/>
  <c r="H124"/>
  <c r="H115"/>
  <c r="G37"/>
  <c r="I28"/>
  <c r="H28"/>
  <c r="I209"/>
  <c r="I208" s="1"/>
  <c r="I207" s="1"/>
  <c r="K203"/>
  <c r="I205"/>
  <c r="I202" s="1"/>
  <c r="I201" s="1"/>
  <c r="I200"/>
  <c r="G33" i="3"/>
  <c r="H32"/>
  <c r="H34"/>
  <c r="F33"/>
  <c r="H33" s="1"/>
  <c r="F31"/>
  <c r="F23"/>
  <c r="F202" i="7"/>
  <c r="F201" s="1"/>
  <c r="F37"/>
  <c r="F36" s="1"/>
  <c r="I38"/>
  <c r="I37" s="1"/>
  <c r="G189"/>
  <c r="G188" s="1"/>
  <c r="I189"/>
  <c r="I188" s="1"/>
  <c r="J189"/>
  <c r="J188" s="1"/>
  <c r="F189"/>
  <c r="F188" s="1"/>
  <c r="H219"/>
  <c r="G216"/>
  <c r="G215" s="1"/>
  <c r="F216"/>
  <c r="G186"/>
  <c r="G185" s="1"/>
  <c r="F186"/>
  <c r="F185" s="1"/>
  <c r="K185" s="1"/>
  <c r="H183"/>
  <c r="H125"/>
  <c r="H107"/>
  <c r="I51"/>
  <c r="I50" s="1"/>
  <c r="J51"/>
  <c r="J50" s="1"/>
  <c r="F51"/>
  <c r="F50" s="1"/>
  <c r="J28"/>
  <c r="F28"/>
  <c r="F27" s="1"/>
  <c r="F30" i="12"/>
  <c r="H32" i="2"/>
  <c r="H34"/>
  <c r="H35"/>
  <c r="H36"/>
  <c r="I150" i="7"/>
  <c r="I148" s="1"/>
  <c r="I158"/>
  <c r="I156" s="1"/>
  <c r="I155" s="1"/>
  <c r="I164"/>
  <c r="I163" s="1"/>
  <c r="I162" s="1"/>
  <c r="I171"/>
  <c r="I170" s="1"/>
  <c r="I169" s="1"/>
  <c r="H36" i="3"/>
  <c r="G35"/>
  <c r="H35" s="1"/>
  <c r="F35"/>
  <c r="H29"/>
  <c r="G28"/>
  <c r="F28"/>
  <c r="H28" s="1"/>
  <c r="H27"/>
  <c r="G26"/>
  <c r="F26"/>
  <c r="H24"/>
  <c r="H21"/>
  <c r="G20"/>
  <c r="G19" s="1"/>
  <c r="F20"/>
  <c r="F19" s="1"/>
  <c r="G9"/>
  <c r="G8" s="1"/>
  <c r="F9"/>
  <c r="F8" s="1"/>
  <c r="H7"/>
  <c r="G6"/>
  <c r="H6" s="1"/>
  <c r="F6"/>
  <c r="G5"/>
  <c r="I173" i="7"/>
  <c r="I172" s="1"/>
  <c r="J173"/>
  <c r="J172" s="1"/>
  <c r="J131"/>
  <c r="J130" s="1"/>
  <c r="I120"/>
  <c r="J120"/>
  <c r="I221"/>
  <c r="I220" s="1"/>
  <c r="J221"/>
  <c r="J220" s="1"/>
  <c r="I216"/>
  <c r="I215" s="1"/>
  <c r="J216"/>
  <c r="J215" s="1"/>
  <c r="H218"/>
  <c r="H217"/>
  <c r="H190"/>
  <c r="H174"/>
  <c r="H148"/>
  <c r="J148"/>
  <c r="H123"/>
  <c r="H126"/>
  <c r="H122"/>
  <c r="H121" s="1"/>
  <c r="G221"/>
  <c r="G220" s="1"/>
  <c r="F221"/>
  <c r="F220" s="1"/>
  <c r="H208"/>
  <c r="H207" s="1"/>
  <c r="G208"/>
  <c r="G207" s="1"/>
  <c r="F208"/>
  <c r="F207" s="1"/>
  <c r="H204"/>
  <c r="H195"/>
  <c r="H194" s="1"/>
  <c r="H193" s="1"/>
  <c r="H192" s="1"/>
  <c r="J194"/>
  <c r="J193" s="1"/>
  <c r="I194"/>
  <c r="I193" s="1"/>
  <c r="I192" s="1"/>
  <c r="G194"/>
  <c r="F194"/>
  <c r="F193" s="1"/>
  <c r="F192" s="1"/>
  <c r="J192"/>
  <c r="H191"/>
  <c r="H189" s="1"/>
  <c r="H188" s="1"/>
  <c r="H182"/>
  <c r="H181" s="1"/>
  <c r="J180"/>
  <c r="I180"/>
  <c r="H179"/>
  <c r="H177" s="1"/>
  <c r="H176" s="1"/>
  <c r="H178"/>
  <c r="J177"/>
  <c r="J176" s="1"/>
  <c r="I177"/>
  <c r="I176" s="1"/>
  <c r="G177"/>
  <c r="F177"/>
  <c r="F176" s="1"/>
  <c r="H175"/>
  <c r="G173"/>
  <c r="G172" s="1"/>
  <c r="F173"/>
  <c r="F172" s="1"/>
  <c r="J170"/>
  <c r="J169" s="1"/>
  <c r="H170"/>
  <c r="H169" s="1"/>
  <c r="G170"/>
  <c r="F170"/>
  <c r="F169" s="1"/>
  <c r="H168"/>
  <c r="H167" s="1"/>
  <c r="H166" s="1"/>
  <c r="J167"/>
  <c r="J166" s="1"/>
  <c r="I167"/>
  <c r="I166" s="1"/>
  <c r="G167"/>
  <c r="K167" s="1"/>
  <c r="F167"/>
  <c r="F166" s="1"/>
  <c r="H165"/>
  <c r="H163" s="1"/>
  <c r="H162" s="1"/>
  <c r="G162" s="1"/>
  <c r="J163"/>
  <c r="J162" s="1"/>
  <c r="G163"/>
  <c r="F163"/>
  <c r="H159"/>
  <c r="H156" s="1"/>
  <c r="H157"/>
  <c r="J156"/>
  <c r="J155" s="1"/>
  <c r="H154"/>
  <c r="H153" s="1"/>
  <c r="H152" s="1"/>
  <c r="G153"/>
  <c r="G152" s="1"/>
  <c r="K152" s="1"/>
  <c r="F153"/>
  <c r="F152" s="1"/>
  <c r="J152"/>
  <c r="I152"/>
  <c r="J149"/>
  <c r="H149"/>
  <c r="G149"/>
  <c r="K149" s="1"/>
  <c r="F149"/>
  <c r="G148"/>
  <c r="K148" s="1"/>
  <c r="F148"/>
  <c r="H147"/>
  <c r="H146" s="1"/>
  <c r="H145" s="1"/>
  <c r="J146"/>
  <c r="J145"/>
  <c r="I146"/>
  <c r="I145"/>
  <c r="I144" s="1"/>
  <c r="G146"/>
  <c r="F146"/>
  <c r="F145" s="1"/>
  <c r="F144" s="1"/>
  <c r="H141"/>
  <c r="H140" s="1"/>
  <c r="H139" s="1"/>
  <c r="H132"/>
  <c r="H118"/>
  <c r="H116"/>
  <c r="J114"/>
  <c r="J113" s="1"/>
  <c r="J112" s="1"/>
  <c r="H108"/>
  <c r="H106"/>
  <c r="H103"/>
  <c r="H102" s="1"/>
  <c r="H101" s="1"/>
  <c r="J102"/>
  <c r="J101" s="1"/>
  <c r="I102"/>
  <c r="I101" s="1"/>
  <c r="G102"/>
  <c r="F102"/>
  <c r="F101" s="1"/>
  <c r="H100"/>
  <c r="H99" s="1"/>
  <c r="H98" s="1"/>
  <c r="J99"/>
  <c r="I99"/>
  <c r="I98" s="1"/>
  <c r="G99"/>
  <c r="F99"/>
  <c r="F98" s="1"/>
  <c r="J98"/>
  <c r="H96"/>
  <c r="H95"/>
  <c r="J94"/>
  <c r="J93" s="1"/>
  <c r="I94"/>
  <c r="I93" s="1"/>
  <c r="G94"/>
  <c r="F94"/>
  <c r="F93" s="1"/>
  <c r="H84"/>
  <c r="H83"/>
  <c r="H82"/>
  <c r="J81"/>
  <c r="J80" s="1"/>
  <c r="I81"/>
  <c r="I80" s="1"/>
  <c r="H79"/>
  <c r="H78"/>
  <c r="H77"/>
  <c r="H76"/>
  <c r="H75"/>
  <c r="H74"/>
  <c r="H73"/>
  <c r="H72"/>
  <c r="H71"/>
  <c r="J70"/>
  <c r="J69" s="1"/>
  <c r="I70"/>
  <c r="I69" s="1"/>
  <c r="G70"/>
  <c r="F70"/>
  <c r="F69" s="1"/>
  <c r="H68"/>
  <c r="H67"/>
  <c r="H64"/>
  <c r="H63"/>
  <c r="H62"/>
  <c r="H61"/>
  <c r="J60"/>
  <c r="J59" s="1"/>
  <c r="I60"/>
  <c r="I59" s="1"/>
  <c r="G60"/>
  <c r="F60"/>
  <c r="F59" s="1"/>
  <c r="H58"/>
  <c r="H57" s="1"/>
  <c r="H56" s="1"/>
  <c r="J57"/>
  <c r="J56" s="1"/>
  <c r="J55" s="1"/>
  <c r="I57"/>
  <c r="I56" s="1"/>
  <c r="G57"/>
  <c r="F57"/>
  <c r="F56" s="1"/>
  <c r="H26"/>
  <c r="H23"/>
  <c r="H22"/>
  <c r="H21"/>
  <c r="H20"/>
  <c r="J18"/>
  <c r="J17" s="1"/>
  <c r="K13"/>
  <c r="J13"/>
  <c r="J12" s="1"/>
  <c r="I12"/>
  <c r="H12"/>
  <c r="G12"/>
  <c r="F12"/>
  <c r="I11"/>
  <c r="I10" s="1"/>
  <c r="H11"/>
  <c r="F11"/>
  <c r="K9"/>
  <c r="I9"/>
  <c r="I7" s="1"/>
  <c r="K8"/>
  <c r="J7"/>
  <c r="J6" s="1"/>
  <c r="J5" s="1"/>
  <c r="G7"/>
  <c r="F7"/>
  <c r="F6" s="1"/>
  <c r="F5" s="1"/>
  <c r="E16" i="12"/>
  <c r="D16"/>
  <c r="F19"/>
  <c r="I11" i="6"/>
  <c r="G11"/>
  <c r="H48" i="2"/>
  <c r="H47" s="1"/>
  <c r="H46" s="1"/>
  <c r="H14"/>
  <c r="H40"/>
  <c r="H13"/>
  <c r="E29" i="11"/>
  <c r="F14" i="12"/>
  <c r="E13"/>
  <c r="D13"/>
  <c r="H23" i="5"/>
  <c r="G22"/>
  <c r="G21" s="1"/>
  <c r="G27" s="1"/>
  <c r="H27"/>
  <c r="F22"/>
  <c r="F21"/>
  <c r="F27" s="1"/>
  <c r="E11" i="6"/>
  <c r="E28" i="12"/>
  <c r="E27" s="1"/>
  <c r="F11" i="6"/>
  <c r="B5" i="8"/>
  <c r="C5"/>
  <c r="B8"/>
  <c r="C8"/>
  <c r="C11" s="1"/>
  <c r="B13"/>
  <c r="B12" s="1"/>
  <c r="C13"/>
  <c r="C12" s="1"/>
  <c r="F8" i="5"/>
  <c r="F7"/>
  <c r="F10" s="1"/>
  <c r="G8"/>
  <c r="H9"/>
  <c r="H22"/>
  <c r="F5" i="3"/>
  <c r="H57" i="2"/>
  <c r="F33" i="12"/>
  <c r="F155" i="7"/>
  <c r="G45"/>
  <c r="G44" s="1"/>
  <c r="K46"/>
  <c r="F215"/>
  <c r="G66" i="4"/>
  <c r="H31" i="2"/>
  <c r="F41" i="11"/>
  <c r="K211" i="7"/>
  <c r="J11"/>
  <c r="J10" s="1"/>
  <c r="K208"/>
  <c r="K12"/>
  <c r="K99"/>
  <c r="K177"/>
  <c r="G10"/>
  <c r="K7"/>
  <c r="K228"/>
  <c r="I149"/>
  <c r="K216"/>
  <c r="K194"/>
  <c r="K221"/>
  <c r="K102"/>
  <c r="K37"/>
  <c r="K170"/>
  <c r="J144"/>
  <c r="H60"/>
  <c r="H59" s="1"/>
  <c r="H131"/>
  <c r="H130" s="1"/>
  <c r="K60"/>
  <c r="K180"/>
  <c r="I18"/>
  <c r="I17" s="1"/>
  <c r="H120"/>
  <c r="H114"/>
  <c r="H113" s="1"/>
  <c r="H112" s="1"/>
  <c r="K128"/>
  <c r="H70"/>
  <c r="H69" s="1"/>
  <c r="K133"/>
  <c r="F120"/>
  <c r="K11"/>
  <c r="H6"/>
  <c r="K15"/>
  <c r="I6"/>
  <c r="I5" s="1"/>
  <c r="H25" i="2"/>
  <c r="F24"/>
  <c r="H22"/>
  <c r="E45" i="4"/>
  <c r="H12" i="3"/>
  <c r="H23"/>
  <c r="H9"/>
  <c r="H8" s="1"/>
  <c r="N85" i="1"/>
  <c r="N198"/>
  <c r="F11" i="12"/>
  <c r="I113" i="7"/>
  <c r="I112" s="1"/>
  <c r="N354" i="1"/>
  <c r="F47" i="11"/>
  <c r="F58"/>
  <c r="D5"/>
  <c r="D4" s="1"/>
  <c r="H10" i="14"/>
  <c r="H21" i="5"/>
  <c r="H9" i="14"/>
  <c r="F514" i="1"/>
  <c r="I479" l="1"/>
  <c r="E348"/>
  <c r="G403"/>
  <c r="E615"/>
  <c r="I615"/>
  <c r="H620"/>
  <c r="H617"/>
  <c r="F622"/>
  <c r="J622" s="1"/>
  <c r="F620"/>
  <c r="F45"/>
  <c r="E45"/>
  <c r="E617"/>
  <c r="E479"/>
  <c r="G584"/>
  <c r="G583" s="1"/>
  <c r="E30" i="11"/>
  <c r="E67"/>
  <c r="E66"/>
  <c r="F37"/>
  <c r="E34"/>
  <c r="F5"/>
  <c r="D40"/>
  <c r="F40" s="1"/>
  <c r="D29"/>
  <c r="F29" s="1"/>
  <c r="F30"/>
  <c r="F27"/>
  <c r="F21"/>
  <c r="D56"/>
  <c r="F56" s="1"/>
  <c r="F57"/>
  <c r="F4"/>
  <c r="F31"/>
  <c r="D20"/>
  <c r="D19" s="1"/>
  <c r="F6"/>
  <c r="E20"/>
  <c r="E19" s="1"/>
  <c r="F67"/>
  <c r="D10" i="12"/>
  <c r="F25"/>
  <c r="F16"/>
  <c r="F17"/>
  <c r="G38" i="2"/>
  <c r="H24"/>
  <c r="H41"/>
  <c r="H56"/>
  <c r="H60"/>
  <c r="H30"/>
  <c r="F38"/>
  <c r="F46"/>
  <c r="G46"/>
  <c r="F8"/>
  <c r="H8" s="1"/>
  <c r="G40" i="4"/>
  <c r="G6"/>
  <c r="G41"/>
  <c r="F45"/>
  <c r="G45" s="1"/>
  <c r="G72"/>
  <c r="G79"/>
  <c r="G23"/>
  <c r="F22"/>
  <c r="G22" s="1"/>
  <c r="E71"/>
  <c r="G15"/>
  <c r="G14"/>
  <c r="G7"/>
  <c r="H26" i="3"/>
  <c r="G22"/>
  <c r="H20"/>
  <c r="H19"/>
  <c r="K202" i="7"/>
  <c r="G176"/>
  <c r="K197"/>
  <c r="J43"/>
  <c r="F55"/>
  <c r="I55"/>
  <c r="H105"/>
  <c r="H104" s="1"/>
  <c r="H173"/>
  <c r="H172" s="1"/>
  <c r="K153"/>
  <c r="K142"/>
  <c r="K140"/>
  <c r="K121"/>
  <c r="K114"/>
  <c r="K104"/>
  <c r="K32"/>
  <c r="K41"/>
  <c r="H81"/>
  <c r="H80" s="1"/>
  <c r="K94"/>
  <c r="G101"/>
  <c r="K101" s="1"/>
  <c r="K105"/>
  <c r="K81"/>
  <c r="H19"/>
  <c r="G40"/>
  <c r="K40" s="1"/>
  <c r="I36"/>
  <c r="I35" s="1"/>
  <c r="G36"/>
  <c r="G35" s="1"/>
  <c r="K35" s="1"/>
  <c r="G47"/>
  <c r="K47" s="1"/>
  <c r="K44"/>
  <c r="G56"/>
  <c r="G80"/>
  <c r="K80" s="1"/>
  <c r="K176"/>
  <c r="G98"/>
  <c r="G192"/>
  <c r="K192" s="1"/>
  <c r="K215"/>
  <c r="K220"/>
  <c r="K201"/>
  <c r="F196"/>
  <c r="F35"/>
  <c r="K36"/>
  <c r="K207"/>
  <c r="G69"/>
  <c r="K69" s="1"/>
  <c r="K57"/>
  <c r="H94"/>
  <c r="H93" s="1"/>
  <c r="G93" s="1"/>
  <c r="K93" s="1"/>
  <c r="I97"/>
  <c r="K146"/>
  <c r="K172"/>
  <c r="H216"/>
  <c r="H215" s="1"/>
  <c r="H180"/>
  <c r="K188"/>
  <c r="K113"/>
  <c r="G196"/>
  <c r="K196" s="1"/>
  <c r="H155"/>
  <c r="F18"/>
  <c r="F17" s="1"/>
  <c r="H97"/>
  <c r="J151"/>
  <c r="G166"/>
  <c r="K166" s="1"/>
  <c r="G193"/>
  <c r="K193" s="1"/>
  <c r="I196"/>
  <c r="K45"/>
  <c r="K33"/>
  <c r="F139"/>
  <c r="F112" s="1"/>
  <c r="K25"/>
  <c r="K19"/>
  <c r="G6"/>
  <c r="G5" s="1"/>
  <c r="H5"/>
  <c r="G483" i="1"/>
  <c r="H479"/>
  <c r="G556"/>
  <c r="G548" s="1"/>
  <c r="F619"/>
  <c r="G11"/>
  <c r="N219"/>
  <c r="E416"/>
  <c r="J416" s="1"/>
  <c r="H416"/>
  <c r="H528"/>
  <c r="H495" s="1"/>
  <c r="J303"/>
  <c r="G170"/>
  <c r="G373"/>
  <c r="G372" s="1"/>
  <c r="J308"/>
  <c r="G488"/>
  <c r="G443"/>
  <c r="F443" s="1"/>
  <c r="G519"/>
  <c r="G518" s="1"/>
  <c r="N518" s="1"/>
  <c r="G83"/>
  <c r="I92"/>
  <c r="G357"/>
  <c r="G417"/>
  <c r="G416" s="1"/>
  <c r="J536"/>
  <c r="J564"/>
  <c r="H308"/>
  <c r="H307" s="1"/>
  <c r="H357"/>
  <c r="J307"/>
  <c r="F92"/>
  <c r="G134"/>
  <c r="G574"/>
  <c r="N347"/>
  <c r="F519"/>
  <c r="J519" s="1"/>
  <c r="G593"/>
  <c r="G522"/>
  <c r="G521" s="1"/>
  <c r="G266"/>
  <c r="I616"/>
  <c r="J397"/>
  <c r="J456"/>
  <c r="I455"/>
  <c r="J473"/>
  <c r="J500"/>
  <c r="E521"/>
  <c r="E548"/>
  <c r="J574"/>
  <c r="J593"/>
  <c r="I34"/>
  <c r="G528"/>
  <c r="G188"/>
  <c r="G608"/>
  <c r="F608" s="1"/>
  <c r="J608" s="1"/>
  <c r="G110"/>
  <c r="G166"/>
  <c r="F522"/>
  <c r="J522" s="1"/>
  <c r="F34"/>
  <c r="G140"/>
  <c r="J372"/>
  <c r="G455"/>
  <c r="J458"/>
  <c r="J518"/>
  <c r="J526"/>
  <c r="J583"/>
  <c r="E144"/>
  <c r="J144" s="1"/>
  <c r="I144"/>
  <c r="I140" s="1"/>
  <c r="J147"/>
  <c r="J152"/>
  <c r="G285"/>
  <c r="F285" s="1"/>
  <c r="F282" s="1"/>
  <c r="H147"/>
  <c r="J145"/>
  <c r="H348"/>
  <c r="J514"/>
  <c r="J428"/>
  <c r="G53"/>
  <c r="G45" s="1"/>
  <c r="H182"/>
  <c r="G395"/>
  <c r="G397"/>
  <c r="J385"/>
  <c r="G598"/>
  <c r="J79"/>
  <c r="F83"/>
  <c r="H83"/>
  <c r="N267"/>
  <c r="G279"/>
  <c r="G278" s="1"/>
  <c r="N278" s="1"/>
  <c r="J293"/>
  <c r="J351"/>
  <c r="J542"/>
  <c r="J551"/>
  <c r="J584"/>
  <c r="H152"/>
  <c r="J232"/>
  <c r="J248"/>
  <c r="J614" s="1"/>
  <c r="J196"/>
  <c r="J221"/>
  <c r="J417"/>
  <c r="J429"/>
  <c r="H34"/>
  <c r="E455"/>
  <c r="J467"/>
  <c r="E590"/>
  <c r="E589" s="1"/>
  <c r="J431"/>
  <c r="I589"/>
  <c r="H183"/>
  <c r="J546"/>
  <c r="J349"/>
  <c r="J515"/>
  <c r="J501"/>
  <c r="J259"/>
  <c r="J497"/>
  <c r="J432"/>
  <c r="G569"/>
  <c r="J378"/>
  <c r="G351"/>
  <c r="G348" s="1"/>
  <c r="E34"/>
  <c r="E20" s="1"/>
  <c r="E83"/>
  <c r="G93"/>
  <c r="N93" s="1"/>
  <c r="J162"/>
  <c r="J295"/>
  <c r="J370"/>
  <c r="J373"/>
  <c r="J379"/>
  <c r="J390"/>
  <c r="J389" s="1"/>
  <c r="E440"/>
  <c r="E439" s="1"/>
  <c r="J488"/>
  <c r="J266"/>
  <c r="J39"/>
  <c r="J63"/>
  <c r="J75"/>
  <c r="J302"/>
  <c r="J392"/>
  <c r="J483"/>
  <c r="G127"/>
  <c r="G126" s="1"/>
  <c r="N126" s="1"/>
  <c r="J22"/>
  <c r="J21" s="1"/>
  <c r="J142"/>
  <c r="J159"/>
  <c r="E620"/>
  <c r="J620" s="1"/>
  <c r="J184"/>
  <c r="F186"/>
  <c r="F191"/>
  <c r="J191" s="1"/>
  <c r="J340"/>
  <c r="J348"/>
  <c r="J357"/>
  <c r="J134"/>
  <c r="G514"/>
  <c r="J290"/>
  <c r="E619"/>
  <c r="G132"/>
  <c r="G196"/>
  <c r="J384"/>
  <c r="G331"/>
  <c r="G226"/>
  <c r="H26"/>
  <c r="H20" s="1"/>
  <c r="G32"/>
  <c r="G620" s="1"/>
  <c r="E74"/>
  <c r="E73" s="1"/>
  <c r="J127"/>
  <c r="J158"/>
  <c r="J187"/>
  <c r="H220"/>
  <c r="J278"/>
  <c r="J279"/>
  <c r="E292"/>
  <c r="J292" s="1"/>
  <c r="I292"/>
  <c r="J300"/>
  <c r="E312"/>
  <c r="G312"/>
  <c r="H327"/>
  <c r="H322" s="1"/>
  <c r="J339"/>
  <c r="J387"/>
  <c r="E389"/>
  <c r="H440"/>
  <c r="H439" s="1"/>
  <c r="G95"/>
  <c r="H455"/>
  <c r="G35"/>
  <c r="G34" s="1"/>
  <c r="I83"/>
  <c r="E186"/>
  <c r="J312"/>
  <c r="J463"/>
  <c r="E466"/>
  <c r="I466"/>
  <c r="J469"/>
  <c r="J477"/>
  <c r="J480"/>
  <c r="E528"/>
  <c r="E495" s="1"/>
  <c r="E544"/>
  <c r="G546"/>
  <c r="G545" s="1"/>
  <c r="J569"/>
  <c r="H590"/>
  <c r="H589" s="1"/>
  <c r="J598"/>
  <c r="I20"/>
  <c r="J42"/>
  <c r="J77"/>
  <c r="F190"/>
  <c r="J190" s="1"/>
  <c r="L219"/>
  <c r="I220"/>
  <c r="H258"/>
  <c r="I312"/>
  <c r="J318"/>
  <c r="J328"/>
  <c r="I327"/>
  <c r="I322" s="1"/>
  <c r="H384"/>
  <c r="E394"/>
  <c r="F74"/>
  <c r="F60"/>
  <c r="J46"/>
  <c r="J35"/>
  <c r="J27"/>
  <c r="F616"/>
  <c r="G42"/>
  <c r="G41" s="1"/>
  <c r="F41" s="1"/>
  <c r="J41" s="1"/>
  <c r="J126"/>
  <c r="J132"/>
  <c r="J178"/>
  <c r="F323"/>
  <c r="J323" s="1"/>
  <c r="I348"/>
  <c r="J403"/>
  <c r="J451"/>
  <c r="H466"/>
  <c r="J183"/>
  <c r="J164"/>
  <c r="J166"/>
  <c r="J313"/>
  <c r="G389"/>
  <c r="I394"/>
  <c r="H431"/>
  <c r="I440"/>
  <c r="I439" s="1"/>
  <c r="J496"/>
  <c r="J507"/>
  <c r="G381"/>
  <c r="F381" s="1"/>
  <c r="F382"/>
  <c r="J382" s="1"/>
  <c r="F591"/>
  <c r="J32"/>
  <c r="J61"/>
  <c r="J141"/>
  <c r="J188"/>
  <c r="F195"/>
  <c r="N221"/>
  <c r="G248"/>
  <c r="G614" s="1"/>
  <c r="J256"/>
  <c r="E327"/>
  <c r="E322" s="1"/>
  <c r="G466"/>
  <c r="I495"/>
  <c r="F529"/>
  <c r="J529" s="1"/>
  <c r="I544"/>
  <c r="J607"/>
  <c r="J289"/>
  <c r="J80"/>
  <c r="J93"/>
  <c r="H100"/>
  <c r="E161"/>
  <c r="E157" s="1"/>
  <c r="G292"/>
  <c r="H312"/>
  <c r="J434"/>
  <c r="J441"/>
  <c r="J448"/>
  <c r="F476"/>
  <c r="J476" s="1"/>
  <c r="J531"/>
  <c r="F549"/>
  <c r="H548"/>
  <c r="H544" s="1"/>
  <c r="J556"/>
  <c r="J605"/>
  <c r="G622"/>
  <c r="G21"/>
  <c r="H16"/>
  <c r="F16" s="1"/>
  <c r="J16" s="1"/>
  <c r="E11"/>
  <c r="H12"/>
  <c r="H613" s="1"/>
  <c r="G145" i="7"/>
  <c r="H144"/>
  <c r="K6"/>
  <c r="K5" s="1"/>
  <c r="G59"/>
  <c r="K98"/>
  <c r="G97"/>
  <c r="F20" i="11"/>
  <c r="F346" i="1"/>
  <c r="J346" s="1"/>
  <c r="G345"/>
  <c r="H151" i="7"/>
  <c r="G169"/>
  <c r="K169" s="1"/>
  <c r="I151"/>
  <c r="K226"/>
  <c r="F162"/>
  <c r="K163"/>
  <c r="F30" i="3"/>
  <c r="H31"/>
  <c r="F32" i="12"/>
  <c r="F29"/>
  <c r="E22"/>
  <c r="F22" s="1"/>
  <c r="F23"/>
  <c r="N10" i="1"/>
  <c r="G8"/>
  <c r="N102"/>
  <c r="G101"/>
  <c r="N104"/>
  <c r="G103"/>
  <c r="I182"/>
  <c r="I184"/>
  <c r="N203"/>
  <c r="G199"/>
  <c r="N225"/>
  <c r="G224"/>
  <c r="G232"/>
  <c r="N233"/>
  <c r="H8" i="5"/>
  <c r="H7"/>
  <c r="G7"/>
  <c r="G10" s="1"/>
  <c r="H10" s="1"/>
  <c r="E10" i="12"/>
  <c r="F13"/>
  <c r="K29" i="7"/>
  <c r="G28"/>
  <c r="G130"/>
  <c r="K130" s="1"/>
  <c r="K131"/>
  <c r="I45" i="1"/>
  <c r="I44" s="1"/>
  <c r="J101"/>
  <c r="F100"/>
  <c r="J97" i="7"/>
  <c r="J233" s="1"/>
  <c r="K162"/>
  <c r="K214"/>
  <c r="G155"/>
  <c r="K210"/>
  <c r="F34" i="11"/>
  <c r="F71" i="4"/>
  <c r="E33" i="11"/>
  <c r="F324" i="1"/>
  <c r="J324" s="1"/>
  <c r="G616"/>
  <c r="G27"/>
  <c r="F131"/>
  <c r="H142"/>
  <c r="H141" s="1"/>
  <c r="H45"/>
  <c r="H44" s="1"/>
  <c r="J24"/>
  <c r="J236" i="7"/>
  <c r="G261" i="1"/>
  <c r="G259"/>
  <c r="G205"/>
  <c r="E8"/>
  <c r="H39" i="2"/>
  <c r="H12"/>
  <c r="K227" i="7"/>
  <c r="K70"/>
  <c r="G120"/>
  <c r="G112" s="1"/>
  <c r="K173"/>
  <c r="K186"/>
  <c r="K156"/>
  <c r="K189"/>
  <c r="H5" i="3"/>
  <c r="B11" i="8"/>
  <c r="D28" i="12"/>
  <c r="F10" i="7"/>
  <c r="F97"/>
  <c r="F151"/>
  <c r="F22" i="3"/>
  <c r="H22" s="1"/>
  <c r="G9" i="1"/>
  <c r="I11"/>
  <c r="F21"/>
  <c r="J48"/>
  <c r="J53"/>
  <c r="E60"/>
  <c r="E44" s="1"/>
  <c r="G63"/>
  <c r="G60" s="1"/>
  <c r="J70"/>
  <c r="G77"/>
  <c r="G74" s="1"/>
  <c r="G73" s="1"/>
  <c r="J84"/>
  <c r="G619"/>
  <c r="H25" i="7"/>
  <c r="H10"/>
  <c r="H18"/>
  <c r="H17" s="1"/>
  <c r="H202"/>
  <c r="H201" s="1"/>
  <c r="H196" s="1"/>
  <c r="G59" i="2"/>
  <c r="H59" s="1"/>
  <c r="E92" i="1"/>
  <c r="J95"/>
  <c r="E100"/>
  <c r="J103"/>
  <c r="J110"/>
  <c r="E616"/>
  <c r="H616"/>
  <c r="J170"/>
  <c r="E195"/>
  <c r="J199"/>
  <c r="J205"/>
  <c r="E220"/>
  <c r="J226"/>
  <c r="E258"/>
  <c r="J258" s="1"/>
  <c r="J261"/>
  <c r="J283"/>
  <c r="G328"/>
  <c r="J331"/>
  <c r="F450"/>
  <c r="G30" i="3"/>
  <c r="D5" i="12"/>
  <c r="F66" i="11"/>
  <c r="F15" i="14"/>
  <c r="H15" s="1"/>
  <c r="G18" i="7"/>
  <c r="F43" i="2"/>
  <c r="H43" s="1"/>
  <c r="F521" i="1" l="1"/>
  <c r="G590"/>
  <c r="J45"/>
  <c r="J83"/>
  <c r="G613"/>
  <c r="G440"/>
  <c r="G439" s="1"/>
  <c r="G282"/>
  <c r="J74"/>
  <c r="G131"/>
  <c r="G479"/>
  <c r="G615"/>
  <c r="H615"/>
  <c r="G617"/>
  <c r="E65" i="11"/>
  <c r="D33"/>
  <c r="D65" s="1"/>
  <c r="E15" i="12"/>
  <c r="E31" s="1"/>
  <c r="H38" i="2"/>
  <c r="H30" i="3"/>
  <c r="H55" i="7"/>
  <c r="K56"/>
  <c r="G55"/>
  <c r="G43"/>
  <c r="K43" s="1"/>
  <c r="I233"/>
  <c r="K235"/>
  <c r="I236"/>
  <c r="K139"/>
  <c r="F233"/>
  <c r="F479" i="1"/>
  <c r="J479" s="1"/>
  <c r="J34"/>
  <c r="I454"/>
  <c r="F440"/>
  <c r="N440" s="1"/>
  <c r="J443"/>
  <c r="G92"/>
  <c r="N92" s="1"/>
  <c r="J619"/>
  <c r="G161"/>
  <c r="G157" s="1"/>
  <c r="F157" s="1"/>
  <c r="E194"/>
  <c r="I82"/>
  <c r="F528"/>
  <c r="F495" s="1"/>
  <c r="J495" s="1"/>
  <c r="G495"/>
  <c r="F455"/>
  <c r="H194"/>
  <c r="I194"/>
  <c r="G394"/>
  <c r="G454"/>
  <c r="G327"/>
  <c r="F327" s="1"/>
  <c r="G568"/>
  <c r="E454"/>
  <c r="J440"/>
  <c r="J621"/>
  <c r="G544"/>
  <c r="F544" s="1"/>
  <c r="J544" s="1"/>
  <c r="H344"/>
  <c r="H144"/>
  <c r="H140" s="1"/>
  <c r="F140" s="1"/>
  <c r="E344"/>
  <c r="G607"/>
  <c r="N607" s="1"/>
  <c r="E140"/>
  <c r="J285"/>
  <c r="F568"/>
  <c r="J568" s="1"/>
  <c r="F394"/>
  <c r="J394" s="1"/>
  <c r="F182"/>
  <c r="N182" s="1"/>
  <c r="H82"/>
  <c r="J455"/>
  <c r="F395"/>
  <c r="J395" s="1"/>
  <c r="H454"/>
  <c r="J282"/>
  <c r="N282"/>
  <c r="G44"/>
  <c r="F44" s="1"/>
  <c r="N312"/>
  <c r="F466"/>
  <c r="J186"/>
  <c r="J161"/>
  <c r="E623"/>
  <c r="J545"/>
  <c r="G26"/>
  <c r="F26" s="1"/>
  <c r="J26" s="1"/>
  <c r="I344"/>
  <c r="F590"/>
  <c r="J591"/>
  <c r="N381"/>
  <c r="J381"/>
  <c r="G195"/>
  <c r="N195" s="1"/>
  <c r="F548"/>
  <c r="J549"/>
  <c r="E7"/>
  <c r="H11"/>
  <c r="H7" s="1"/>
  <c r="F12"/>
  <c r="F613" s="1"/>
  <c r="F11"/>
  <c r="J11" s="1"/>
  <c r="G17" i="7"/>
  <c r="K18"/>
  <c r="N450" i="1"/>
  <c r="J450"/>
  <c r="J327"/>
  <c r="F73"/>
  <c r="N74"/>
  <c r="F236" i="7"/>
  <c r="F238" s="1"/>
  <c r="F241" s="1"/>
  <c r="K120"/>
  <c r="G71" i="4"/>
  <c r="G93"/>
  <c r="F10" i="12"/>
  <c r="E5"/>
  <c r="F224" i="1"/>
  <c r="F617" s="1"/>
  <c r="G220"/>
  <c r="I619"/>
  <c r="I623" s="1"/>
  <c r="I183"/>
  <c r="N101"/>
  <c r="G100"/>
  <c r="G82" s="1"/>
  <c r="F8"/>
  <c r="G7"/>
  <c r="J157"/>
  <c r="F345"/>
  <c r="G144" i="7"/>
  <c r="K144" s="1"/>
  <c r="K145"/>
  <c r="J195" i="1"/>
  <c r="J92"/>
  <c r="E82"/>
  <c r="F9"/>
  <c r="F615" s="1"/>
  <c r="D27" i="12"/>
  <c r="F28"/>
  <c r="G258" i="1"/>
  <c r="N258" s="1"/>
  <c r="N259"/>
  <c r="N131"/>
  <c r="J131"/>
  <c r="K155" i="7"/>
  <c r="G151"/>
  <c r="K151" s="1"/>
  <c r="J100" i="1"/>
  <c r="N100"/>
  <c r="F82"/>
  <c r="K28" i="7"/>
  <c r="G27"/>
  <c r="K27" s="1"/>
  <c r="F19" i="11"/>
  <c r="K59" i="7"/>
  <c r="K55"/>
  <c r="H236"/>
  <c r="I7" i="1"/>
  <c r="K234" i="7"/>
  <c r="G322" i="1"/>
  <c r="F322" s="1"/>
  <c r="J60"/>
  <c r="K97" i="7"/>
  <c r="N141" i="1"/>
  <c r="H39" i="3"/>
  <c r="F62" i="2"/>
  <c r="H62" s="1"/>
  <c r="K10" i="7"/>
  <c r="H233"/>
  <c r="J616" i="1"/>
  <c r="J521" l="1"/>
  <c r="N521"/>
  <c r="N26"/>
  <c r="J182"/>
  <c r="J528"/>
  <c r="F33" i="11"/>
  <c r="F65"/>
  <c r="K112" i="7"/>
  <c r="G233"/>
  <c r="K233" s="1"/>
  <c r="J140" i="1"/>
  <c r="N157"/>
  <c r="F439"/>
  <c r="J439" s="1"/>
  <c r="N495"/>
  <c r="N394"/>
  <c r="G344"/>
  <c r="G194"/>
  <c r="N327"/>
  <c r="G589"/>
  <c r="H612"/>
  <c r="I612"/>
  <c r="N568"/>
  <c r="J44"/>
  <c r="N44"/>
  <c r="J466"/>
  <c r="F454"/>
  <c r="J454" s="1"/>
  <c r="G20"/>
  <c r="F20"/>
  <c r="J20" s="1"/>
  <c r="G623"/>
  <c r="J548"/>
  <c r="N548"/>
  <c r="F589"/>
  <c r="J590"/>
  <c r="N590"/>
  <c r="E612"/>
  <c r="E625" s="1"/>
  <c r="E628" s="1"/>
  <c r="N11"/>
  <c r="J613"/>
  <c r="J12"/>
  <c r="H623"/>
  <c r="J345"/>
  <c r="F344"/>
  <c r="F5" i="12"/>
  <c r="K17" i="7"/>
  <c r="G236"/>
  <c r="K236" s="1"/>
  <c r="G612" i="1"/>
  <c r="J322"/>
  <c r="N322"/>
  <c r="J82"/>
  <c r="N82"/>
  <c r="F27" i="12"/>
  <c r="D15"/>
  <c r="J9" i="1"/>
  <c r="N8"/>
  <c r="J8"/>
  <c r="F7"/>
  <c r="J224"/>
  <c r="F220"/>
  <c r="F194" s="1"/>
  <c r="J617"/>
  <c r="N73"/>
  <c r="J73"/>
  <c r="N20" l="1"/>
  <c r="N589"/>
  <c r="J589"/>
  <c r="J220"/>
  <c r="N220"/>
  <c r="F612"/>
  <c r="J612" s="1"/>
  <c r="N7"/>
  <c r="J7"/>
  <c r="J615"/>
  <c r="F623"/>
  <c r="J623" s="1"/>
  <c r="F15" i="12"/>
  <c r="D31"/>
  <c r="F31" s="1"/>
  <c r="N344" i="1"/>
  <c r="J344"/>
  <c r="N194" l="1"/>
  <c r="J194"/>
</calcChain>
</file>

<file path=xl/sharedStrings.xml><?xml version="1.0" encoding="utf-8"?>
<sst xmlns="http://schemas.openxmlformats.org/spreadsheetml/2006/main" count="1500" uniqueCount="498">
  <si>
    <t>Określenie</t>
  </si>
  <si>
    <t xml:space="preserve">Pozostała działalność </t>
  </si>
  <si>
    <t>Drogi publiczne gminne</t>
  </si>
  <si>
    <t>Ochotnicze straże pożarne</t>
  </si>
  <si>
    <t>Różne opłaty i składki</t>
  </si>
  <si>
    <t>OŚWIATA I WYCHOWANIE</t>
  </si>
  <si>
    <t>Szkoły podstawowe</t>
  </si>
  <si>
    <t>Urzędy wojewódzkie</t>
  </si>
  <si>
    <t>Urząd gminy</t>
  </si>
  <si>
    <t>RAZEM</t>
  </si>
  <si>
    <t>Plan</t>
  </si>
  <si>
    <t>%</t>
  </si>
  <si>
    <t>Izby rolnicze</t>
  </si>
  <si>
    <t>Zakup usług pozostałych</t>
  </si>
  <si>
    <t>TRANSPORT I ŁĄCZNOŚĆ</t>
  </si>
  <si>
    <t>Zakup materiałów i wyposażenia</t>
  </si>
  <si>
    <t>GOSPODARKA MIESZKANIOWA</t>
  </si>
  <si>
    <t>Zakup energii</t>
  </si>
  <si>
    <t>Gospodarka gruntami i nieruchomościami</t>
  </si>
  <si>
    <t>ADMINISTRACJA PUBLICZNA</t>
  </si>
  <si>
    <t>Wynagrodzenia osobowe pracowników</t>
  </si>
  <si>
    <t>Dodatkowe wynagrodzenie roczne</t>
  </si>
  <si>
    <t>Składki na ubezpieczenie społeczne</t>
  </si>
  <si>
    <t>Składki na Fundusz Pracy</t>
  </si>
  <si>
    <t>Podróże służbowe krajowe</t>
  </si>
  <si>
    <t>Odpisy na zakładowy fundusz świadczeń socjalnych</t>
  </si>
  <si>
    <t>Rada gminy</t>
  </si>
  <si>
    <t>Wynagrodzenie osobowe pracowników</t>
  </si>
  <si>
    <t>Składki na ubezpieczenia społeczne</t>
  </si>
  <si>
    <t>Zakup usług remontowych</t>
  </si>
  <si>
    <t>BEZPIECZEŃSTWO PUBLICZNE I OCHRONA PRZECIWPOŻAROWA</t>
  </si>
  <si>
    <t>OBSŁUGA DŁUGU PUBLICZNEGO</t>
  </si>
  <si>
    <t>Obsługa kredytów i pożyczek</t>
  </si>
  <si>
    <t>Gimnazja</t>
  </si>
  <si>
    <t>Dowożenie uczniów do szkół</t>
  </si>
  <si>
    <t>Pozostała działalność</t>
  </si>
  <si>
    <t>Przeciwdziałanie alkoholizmowi</t>
  </si>
  <si>
    <t>OCHRONA ZDROWIA</t>
  </si>
  <si>
    <t>Ośrodki wsparcia</t>
  </si>
  <si>
    <t>Zakup środków żywności</t>
  </si>
  <si>
    <t>Świadczenia społeczne</t>
  </si>
  <si>
    <t>EDUKACYJNA OPIEKA WYCHOWAWCZA</t>
  </si>
  <si>
    <t>Świetlice szkolne</t>
  </si>
  <si>
    <t>GOSPODARKA KOMUNALNA I OCHRONA ŚRODOWISKA</t>
  </si>
  <si>
    <t>Oświetlenie ulic</t>
  </si>
  <si>
    <t>Biblioteka</t>
  </si>
  <si>
    <t>Obiekty sportowe</t>
  </si>
  <si>
    <t>Wynagrodzenia osobowe</t>
  </si>
  <si>
    <t>ROLNICTWO I ŁOWIECTWO</t>
  </si>
  <si>
    <t>Dokształcanie i doskonalenie nauczycieli</t>
  </si>
  <si>
    <t xml:space="preserve">Wpłaty gmin na rzecz izb rolniczych w wysokości 2% uzyskanych wpływów z podatku rolnego </t>
  </si>
  <si>
    <t xml:space="preserve">Wydatki inwestycyjne jednostek budżetowych </t>
  </si>
  <si>
    <t>Różne wydatki na rzecz osób fizycznych</t>
  </si>
  <si>
    <t xml:space="preserve">Urzędy naczelnych organów władzy państwowej, kontroli i ochrony prawa </t>
  </si>
  <si>
    <t>Składki na ubezpiecznie zdrowotne opłacane za osoby pobierające niektóre świadczenia z pomocy społecznej</t>
  </si>
  <si>
    <t>Zasiłki i pomoc w naturze oraz składki na ubezpieczenia społeczne</t>
  </si>
  <si>
    <t>KULTURA I OCHRONA DZIEDZICTWA NARODOWEGO</t>
  </si>
  <si>
    <t>Domy i ośrodki kultury, świetlice i kluby</t>
  </si>
  <si>
    <t>Drogi publiczne powiatowe</t>
  </si>
  <si>
    <t>POMOC SPOŁECZNA</t>
  </si>
  <si>
    <t>Przedszkola</t>
  </si>
  <si>
    <t>Zakup usług zdrowotnych</t>
  </si>
  <si>
    <t>Wynagrodzenia bezosobowe</t>
  </si>
  <si>
    <t>Różne jednostki obsługi gospodarki mieszkaniowej</t>
  </si>
  <si>
    <t>RÓŻNE ROZLICZENIA</t>
  </si>
  <si>
    <t>Pomoc materialna dla uczniów</t>
  </si>
  <si>
    <t>Schroniska dla zwierząt</t>
  </si>
  <si>
    <t>Promocja jednostek samorządu terytorialnego</t>
  </si>
  <si>
    <t>URZĘDY NACZELNYCH ORGANÓW WŁADZY PAŃSTWOWEJ, KONTROLI I OCHRONY PRAWA ORAZ SĄDOWNICTWA</t>
  </si>
  <si>
    <t>Dział</t>
  </si>
  <si>
    <t>Rozdział</t>
  </si>
  <si>
    <t>§</t>
  </si>
  <si>
    <t>OGÓŁEM</t>
  </si>
  <si>
    <t>z tego wykonanie planu wydatków zadań:</t>
  </si>
  <si>
    <t>własnych</t>
  </si>
  <si>
    <t>zleconych</t>
  </si>
  <si>
    <t>powierzonych</t>
  </si>
  <si>
    <t>Wykonanie</t>
  </si>
  <si>
    <t>Domy pomocy społecznej</t>
  </si>
  <si>
    <t>Filharmonie, orkiestry, chóry i kapele</t>
  </si>
  <si>
    <t>DZIAŁALNOŚĆ USŁUGOWA</t>
  </si>
  <si>
    <t>Pozostałe odsetki</t>
  </si>
  <si>
    <t>Zakup usług przez jednostki samorządu terytorialnego od innych jednostek samorządu terytorialnego</t>
  </si>
  <si>
    <t>Wydatki osobowe niezaliczone do wynagrodzeń</t>
  </si>
  <si>
    <t>Dodatkowe wynagrodzenie  roczne</t>
  </si>
  <si>
    <t>Wydatki osobowe niezaliczane do wynagrodzeń</t>
  </si>
  <si>
    <t>Szkolenia pracowników niebędących członkami korpusu służby cywilnej</t>
  </si>
  <si>
    <t>Stypendia dla uczniów</t>
  </si>
  <si>
    <t xml:space="preserve">Składki na ubezpieczenie społeczne </t>
  </si>
  <si>
    <t>01030</t>
  </si>
  <si>
    <t>01095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</si>
  <si>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</si>
  <si>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Dotacje celowe otrzymane z budżetu na realizację zadań bieżących z zakresu administracji rządowej oraz innych zadań zleconych gminie ustawami</t>
  </si>
  <si>
    <t>750</t>
  </si>
  <si>
    <t xml:space="preserve">                           </t>
  </si>
  <si>
    <t>75011</t>
  </si>
  <si>
    <t>2010</t>
  </si>
  <si>
    <t>751</t>
  </si>
  <si>
    <t>75101</t>
  </si>
  <si>
    <t>852</t>
  </si>
  <si>
    <t>85203</t>
  </si>
  <si>
    <t>0920</t>
  </si>
  <si>
    <t>85213</t>
  </si>
  <si>
    <t>Składki na ubezpieczenie zdrowotne</t>
  </si>
  <si>
    <t>85214</t>
  </si>
  <si>
    <t>Razem</t>
  </si>
  <si>
    <t>600</t>
  </si>
  <si>
    <t>60014</t>
  </si>
  <si>
    <t>Drogi publiczne  powiatowe</t>
  </si>
  <si>
    <t>2320</t>
  </si>
  <si>
    <t>Dotacje celowe otrzymane z powiatu na zadania bieżące realizowane na podstawie porozumień (umów) między jednostkami samorządu terytorialnego</t>
  </si>
  <si>
    <t>z tego wykonanie planu dochodów zadań:</t>
  </si>
  <si>
    <t>Dotacje celowe otrzymane z powiatu na zadania bieżące realizowane na podstawie  porozumień (umów) między jednostkami samorządu terytorialnego.</t>
  </si>
  <si>
    <t>700</t>
  </si>
  <si>
    <t>70005</t>
  </si>
  <si>
    <t>0750</t>
  </si>
  <si>
    <t>0770</t>
  </si>
  <si>
    <t>Wpłaty z tytułu odpłatnego nabycia prawa własności oraz prawa użytkowania wieczystego nieruchomości</t>
  </si>
  <si>
    <t>0910</t>
  </si>
  <si>
    <t>2360</t>
  </si>
  <si>
    <t>Dochody jednostek samorządu terytorialnego związane z realizacją zadań z zakresu administracji rządowej oraz innych zadań zleconych ustawami</t>
  </si>
  <si>
    <t>0970</t>
  </si>
  <si>
    <t>Wpływy z różnych dochodów</t>
  </si>
  <si>
    <t>756</t>
  </si>
  <si>
    <t>DOCHODY OD OSÓB PRAWNYCH, OD OSÓB FIZYCZNYCH I OD INNYCH JEDNOSTEK NIEPOSIADAJĄCYCH OSOBOWOŚCI PRAWNEJ ORAZ WYDATKI ZWIĄZANE Z ICH POBOREM</t>
  </si>
  <si>
    <t>75601</t>
  </si>
  <si>
    <t>Wpływy z podatku dochodowego od osób fizycznych</t>
  </si>
  <si>
    <t>0350</t>
  </si>
  <si>
    <t>75615</t>
  </si>
  <si>
    <t>Wpływy z podatku rolnego, podatku leśnego, podatku od czynności cywilnoprawnych oraz podatków i opłat lokalnych od osób prawnych i innych jednostek organizacyjnych</t>
  </si>
  <si>
    <t>0310</t>
  </si>
  <si>
    <t>Podatek od nieruchomości</t>
  </si>
  <si>
    <t>0320</t>
  </si>
  <si>
    <t>0330</t>
  </si>
  <si>
    <t>0340</t>
  </si>
  <si>
    <t>0500</t>
  </si>
  <si>
    <t>0690</t>
  </si>
  <si>
    <t>Wpływy z różnych opłat</t>
  </si>
  <si>
    <t>2680</t>
  </si>
  <si>
    <t>75616</t>
  </si>
  <si>
    <t>0360</t>
  </si>
  <si>
    <t>0430</t>
  </si>
  <si>
    <t>Wpływy z opłaty targowej</t>
  </si>
  <si>
    <t>75618</t>
  </si>
  <si>
    <t>Wpływy z innych opłat stanowiących dochody jednostek samorządu terytorialnego na podstawie ustaw</t>
  </si>
  <si>
    <t>0410</t>
  </si>
  <si>
    <t>Wpływy z opłaty skarbowej</t>
  </si>
  <si>
    <t>0460</t>
  </si>
  <si>
    <t>Wpływy z opłaty eksploatacyjnej</t>
  </si>
  <si>
    <t>0490</t>
  </si>
  <si>
    <t>Wpływy z innych lokalnych opłat pobieranych przez jednostki samorządu terytorialnego na podstawie odrębnych ustaw</t>
  </si>
  <si>
    <t>75621</t>
  </si>
  <si>
    <t>Udziały gmin w podatkach stanowiących dochód budżetu państwa</t>
  </si>
  <si>
    <t>0010</t>
  </si>
  <si>
    <t>Podatek dochodowy od osób fizycznych</t>
  </si>
  <si>
    <t>0020</t>
  </si>
  <si>
    <t>758</t>
  </si>
  <si>
    <t>75801</t>
  </si>
  <si>
    <t>Część oświatowa subwencji ogólnej dla jednostek samorządu terytorialnego</t>
  </si>
  <si>
    <t>2920</t>
  </si>
  <si>
    <t>Subwencje ogólne z budżetu państwa</t>
  </si>
  <si>
    <t>75807</t>
  </si>
  <si>
    <t>Część wyrównawcza subwencji ogólnej  dla gmin</t>
  </si>
  <si>
    <t>75814</t>
  </si>
  <si>
    <t>Różne rozliczenia finansowe</t>
  </si>
  <si>
    <t>801</t>
  </si>
  <si>
    <t>80101</t>
  </si>
  <si>
    <t>2030</t>
  </si>
  <si>
    <t>80104</t>
  </si>
  <si>
    <t>0830</t>
  </si>
  <si>
    <t>Wpływy z usług</t>
  </si>
  <si>
    <t>80110</t>
  </si>
  <si>
    <t>80195</t>
  </si>
  <si>
    <t>851</t>
  </si>
  <si>
    <t>85154</t>
  </si>
  <si>
    <t>0480</t>
  </si>
  <si>
    <t>Wpływy z opłat za zezwolenia na sprzedaż alkoholu</t>
  </si>
  <si>
    <t>85219</t>
  </si>
  <si>
    <t>Ośrodki pomocy społecznej</t>
  </si>
  <si>
    <t>85295</t>
  </si>
  <si>
    <t>854</t>
  </si>
  <si>
    <t>85415</t>
  </si>
  <si>
    <t xml:space="preserve"> </t>
  </si>
  <si>
    <t xml:space="preserve">z tego plan: </t>
  </si>
  <si>
    <t>dochodów  własnych</t>
  </si>
  <si>
    <t>dochodów na zadania zlecone</t>
  </si>
  <si>
    <t>dochodów na zadania powierzone</t>
  </si>
  <si>
    <t>010</t>
  </si>
  <si>
    <t>Lp.</t>
  </si>
  <si>
    <t>Spłaty otrzymanych krajowych pożyczek i kredytów</t>
  </si>
  <si>
    <t>Wykonanie przychodów</t>
  </si>
  <si>
    <t>Wykonanie rozchodów</t>
  </si>
  <si>
    <t xml:space="preserve">Plan przychodów </t>
  </si>
  <si>
    <t xml:space="preserve">Plan rozchodów </t>
  </si>
  <si>
    <t>DOCHODY</t>
  </si>
  <si>
    <t>WYDATKI</t>
  </si>
  <si>
    <t xml:space="preserve">Wydatki bieżące </t>
  </si>
  <si>
    <t>Wydatki majątkowe</t>
  </si>
  <si>
    <t>NADWYŻKA/DEFICYT</t>
  </si>
  <si>
    <t>FINANSOWANIE</t>
  </si>
  <si>
    <t xml:space="preserve">Plan </t>
  </si>
  <si>
    <t>wolne środki</t>
  </si>
  <si>
    <t>PRZYCHODY, z tego:</t>
  </si>
  <si>
    <t>ROZCHODY</t>
  </si>
  <si>
    <t>60016</t>
  </si>
  <si>
    <t>0400</t>
  </si>
  <si>
    <t>Wpływy z opłaty produktowej</t>
  </si>
  <si>
    <t>900</t>
  </si>
  <si>
    <t>Plany zagospodarowania przestrzennego</t>
  </si>
  <si>
    <t>Koszty postępowania sądowego i prokuratorskiego</t>
  </si>
  <si>
    <t>Nazwa zadania</t>
  </si>
  <si>
    <t xml:space="preserve">Razem nakłady </t>
  </si>
  <si>
    <t>Wynagrodzenia osobowe  pracowników</t>
  </si>
  <si>
    <t>Składki na ubezpieczanie zdrowotne opłacane za osoby pobierające niektóre świadczenia z pomocy społecznej</t>
  </si>
  <si>
    <t>Odpis na zakładowy fundusz świadczeń socjalnych</t>
  </si>
  <si>
    <t>Wydatki inwestycyjne jednostek budżetowych</t>
  </si>
  <si>
    <t>Dotacja podmiotowa z budżetu dla jednostek niezaliczonych do sektora finansów publicznych</t>
  </si>
  <si>
    <t xml:space="preserve">WYKONANIE  PLANU PRZYCHODÓW I ROZCHODÓW BUDŻETU GMINY </t>
  </si>
  <si>
    <t>Świadczenie społeczne</t>
  </si>
  <si>
    <t xml:space="preserve">z tego plan zadań:          </t>
  </si>
  <si>
    <t xml:space="preserve"> zleconych </t>
  </si>
  <si>
    <t xml:space="preserve"> powierzonych</t>
  </si>
  <si>
    <t xml:space="preserve">Składki na ubezpieczenia społeczne </t>
  </si>
  <si>
    <t xml:space="preserve">                       zadań własnych</t>
  </si>
  <si>
    <t>Dochody bieżące</t>
  </si>
  <si>
    <t>85216</t>
  </si>
  <si>
    <t>Zasiłki stałe</t>
  </si>
  <si>
    <t>90019</t>
  </si>
  <si>
    <t>Odsetki od samorządowych papierów wartościowych lub zaciągniętych
przez jednostkę samorządu terytorialnego kredytów i pożyczek</t>
  </si>
  <si>
    <t>Zwalczanie narkomanii</t>
  </si>
  <si>
    <t>Dodatki mieszkaniowe</t>
  </si>
  <si>
    <t>Dotacje celowe przekazane gminie na zadania bieżące realizowane na podstawie porozumień (umów) między jednostkami samorządu terytorialnego</t>
  </si>
  <si>
    <t>Dochody bieżące, z tego:</t>
  </si>
  <si>
    <t>Dochody majątkowe, z tego:</t>
  </si>
  <si>
    <t>Dochody majątkowe</t>
  </si>
  <si>
    <t>Dochody bieżące, z tego;</t>
  </si>
  <si>
    <t>Razem wydatki, z tego:</t>
  </si>
  <si>
    <t>Wynagrodzenia i składki od nich naliczane</t>
  </si>
  <si>
    <t>Wydatki związane z realizacją zadań statutowych jednostek budżetowych</t>
  </si>
  <si>
    <t xml:space="preserve">Dotacje na zadania bieżące </t>
  </si>
  <si>
    <t>Świadczenia na rzecz osób fizycznych</t>
  </si>
  <si>
    <t>Obsługa długu</t>
  </si>
  <si>
    <t>Dotacje na zadania bieżące, z tego:</t>
  </si>
  <si>
    <t>Wydatki związane z realizacją zadań statutowych jednostek budżetowych, z tego:</t>
  </si>
  <si>
    <t>Wynagrodzenia i składki od nich naliczane, z tego:</t>
  </si>
  <si>
    <t>Wydatki majątkowe, z tego:</t>
  </si>
  <si>
    <t>Świadczenia na rzecz osób fizycznych, z tego:</t>
  </si>
  <si>
    <t>Wydatki związane z realizacją zadań statutowych jednostek budżetowych, z tego;</t>
  </si>
  <si>
    <t>Wydatki związane z realizacją zadań statutowych  jednostek budżetowych, z tego:</t>
  </si>
  <si>
    <t>Wynagrodzenia i składki od nich naliczane, z tego;</t>
  </si>
  <si>
    <t>Świadczenie na rzecz osób fizycznych, z tego:</t>
  </si>
  <si>
    <t>Rezerwy ogólne i celowe</t>
  </si>
  <si>
    <t>Rekompensaty utraconych dochodów w podatkach i opłatach lokalnych</t>
  </si>
  <si>
    <t xml:space="preserve">Wpływy z podatku rolnego, podatku leśnego, podatku od czynności cywilnoprawnych oraz podatków i opłat lokalnych od osób fizycznych i innych jednostek organizacyjnych </t>
  </si>
  <si>
    <t>Dotacje celowe otrzymane z budżetu państwa na realizację własnych zadań bieżących gmin (związków gmin)</t>
  </si>
  <si>
    <t xml:space="preserve">Rozdział </t>
  </si>
  <si>
    <t>Nazwa</t>
  </si>
  <si>
    <t>Dotacja celowa na zwrot kosztów dotacji udzielonej dla przedszkoli niepublicznych, do których uczęszczają dzieci zamieszkujące na terenie Gminy Dłutów</t>
  </si>
  <si>
    <t>Dotacja celowa z budżetu na finansowanie lub dofinansowanie zadań zleconych do realizacji stowarzyszeniom</t>
  </si>
  <si>
    <t>Dotacje dla jednostek sektora finansów publicznych</t>
  </si>
  <si>
    <t>Dotacje dla jednostek spoza sektora finansów publicznych</t>
  </si>
  <si>
    <t xml:space="preserve">KULTURA FIZYCZNA </t>
  </si>
  <si>
    <t>Zadania z zakresu kultury fizycznej</t>
  </si>
  <si>
    <t>Dotacje na zadania bieżące</t>
  </si>
  <si>
    <t>RAZEM, z tego:</t>
  </si>
  <si>
    <t>Zadania w zakresie kultury fizycznej</t>
  </si>
  <si>
    <t>pożyczki/kredyty</t>
  </si>
  <si>
    <t>Tabela nr 1</t>
  </si>
  <si>
    <t>Tabela nr 2</t>
  </si>
  <si>
    <t>Tabela nr 3</t>
  </si>
  <si>
    <t>Tabela nr 5</t>
  </si>
  <si>
    <t>Tabela nr 7</t>
  </si>
  <si>
    <t>Tabela nr 8</t>
  </si>
  <si>
    <t>Tabela nr 9</t>
  </si>
  <si>
    <t>Tabela nr 10</t>
  </si>
  <si>
    <t>Tabela nr 6</t>
  </si>
  <si>
    <t>754</t>
  </si>
  <si>
    <t>85202</t>
  </si>
  <si>
    <t>85228</t>
  </si>
  <si>
    <t>Usługi opiekuńcze i specjalistyczne usługi opiekuńcze</t>
  </si>
  <si>
    <t>Wspieranie rodziny</t>
  </si>
  <si>
    <t>Razem dochody, z tego:</t>
  </si>
  <si>
    <t xml:space="preserve">Dochody majątkowe </t>
  </si>
  <si>
    <t xml:space="preserve">KULTURA I OCHRONA DZIEDZICTWA NARODOWEGO </t>
  </si>
  <si>
    <t>WYKONANIE PLANU DOCHODÓW ZADAŃ POWIERZONYCH BUDŻETU GMINY ZA I PÓŁROCZE 2012 ROKU</t>
  </si>
  <si>
    <t>ROZLICZENIE BUDŻETU NA DZIEŃ 30 CZERWCA 2012 ROKU</t>
  </si>
  <si>
    <t>Wolne środki, o których mowa  w art. 217 ust. 2 pkt 6 ustawy</t>
  </si>
  <si>
    <t>921</t>
  </si>
  <si>
    <t>Zadania w zakresie przeciwdziałania przemocy w rodzinie</t>
  </si>
  <si>
    <t>Podróże służbowe i krajowe</t>
  </si>
  <si>
    <t>Gospodarka odpadami</t>
  </si>
  <si>
    <t>Wydatki  bieżące na programy finansowane z udziałem środków o których mowa w art. 5 ust. 1 pkt. 2 i 3 ustawy</t>
  </si>
  <si>
    <t>Dotacje na zadania majątkowe</t>
  </si>
  <si>
    <t>92109</t>
  </si>
  <si>
    <t>Dotacja celowa na pomoc finansową udzieloną między jednostkami samorządu terytorialnego na dofinansowanie zadań własnych bieżących</t>
  </si>
  <si>
    <t>Komendy wojewódzkie Państwowej Straży Pożarnej</t>
  </si>
  <si>
    <t>Zwrot dotacji oraz płatności, w tym wykorzystanych niezgodnie z przeznaczeniem lub wykorzystanych z naruszeniem procedur, o których mowa w art.. 184 ustawy, pobranych nienależnie lub w niadmiernej wysokości</t>
  </si>
  <si>
    <t>Ochotnicze Straże Pożarne</t>
  </si>
  <si>
    <t>Wpłaty jednostek na państwowy fundusz celowy na finansowanie lub dofinansowanie zadań inwestycyjnych</t>
  </si>
  <si>
    <t>Obsługa długu, z tego:</t>
  </si>
  <si>
    <t>Rezerwy (ogólna)</t>
  </si>
  <si>
    <t>Dotacje na wydatki bieżące, z tego:</t>
  </si>
  <si>
    <t>Wynagrodzenia agencyjno - prowizyjne</t>
  </si>
  <si>
    <t>Gospodarka ściekowa i ochrona wód</t>
  </si>
  <si>
    <t>85215</t>
  </si>
  <si>
    <t>0960</t>
  </si>
  <si>
    <t>Pozostałe podatki na rzecz budżetów jednostek samorządu terytorialnego</t>
  </si>
  <si>
    <t>Dodatkowe wynagrodzenia roczne</t>
  </si>
  <si>
    <t>Opłaty z tytułu zakupu usług telekomunikacyjnych</t>
  </si>
  <si>
    <t>Oczyszczanie miast i wsi</t>
  </si>
  <si>
    <t>Dotacje celowe z budżetu na finansowanie lub dofinansowanie kosztów realizacji inwestycji i zakupów inwestycyjnych jednostek niezaliczonych do sektora finansów publicznych</t>
  </si>
  <si>
    <t>Oświetlenie ulic, placów i dróg</t>
  </si>
  <si>
    <t>Rezerwy</t>
  </si>
  <si>
    <t>Realizacja zadań wymagających stosowania specjalnej organizacji nauki i metod pracy dla dzieci w przedszkolach, oddziałach przedszkolnych w szkołach podstawowych i innych formach wychowania przedszkolnego</t>
  </si>
  <si>
    <t>Wynagrodzenia i pochodne od nich naliczane, z tego:</t>
  </si>
  <si>
    <t xml:space="preserve">Opłaty z tytułu zakupu usług telekomunikacyjnych </t>
  </si>
  <si>
    <t>Opłaty na rzecz budżetów jednostek samorządu terytorialnego</t>
  </si>
  <si>
    <t>Świadczenie wychowawcze</t>
  </si>
  <si>
    <t>0550</t>
  </si>
  <si>
    <t>Wpływy z opłat z tytułu użytkowania wieczystego nieruchomości</t>
  </si>
  <si>
    <t>Wpływy z podatku od czynności cywilnoprawnych</t>
  </si>
  <si>
    <t>0660</t>
  </si>
  <si>
    <t>Wpływy z opłat za korzystanie z wychowania przedszkolnego</t>
  </si>
  <si>
    <t>0670</t>
  </si>
  <si>
    <t>Wpływy z opłat za korzystanie z wyżywienia w jednostkach realizujących zadania z zakresu wychowania przedszkolnego</t>
  </si>
  <si>
    <t>85195</t>
  </si>
  <si>
    <t>2060</t>
  </si>
  <si>
    <t>Wpływy z otrzymanych spadków, zapisów i darowizn w postaci pieniężnej</t>
  </si>
  <si>
    <t>Wpływy z odsetek od nieterminowych wpłat z tytułu podatków i opłat</t>
  </si>
  <si>
    <t>Wpływy z pozostałych odsetek</t>
  </si>
  <si>
    <t>Wpływy z najmu i dzierżawy składników majątkowych Skarbu Państwa, jednostek samorządu terytorialnego lub innych jednostek zaliczanych do sektora finansów publicznych oraz innych umów o podobnym charakterze</t>
  </si>
  <si>
    <t>Zakup środków dydaktycznych i książek</t>
  </si>
  <si>
    <t>Wpływy z podatku od działalności gospodarczej osób fizycznych, opłacanego w formie karty podatkowej</t>
  </si>
  <si>
    <t>Wpływy z podatku od nieruchomości</t>
  </si>
  <si>
    <t>Wpływy z podatku rolnego</t>
  </si>
  <si>
    <t>Wpływy z podatku leśnego</t>
  </si>
  <si>
    <t>Wpływy z podatku od środków transportowych</t>
  </si>
  <si>
    <t>Wpływy z podatku od spadków i darowizn</t>
  </si>
  <si>
    <t>Wpływy z podatku dochodowego od osób prawnych</t>
  </si>
  <si>
    <t>Dotacje celowe otrzymane z budżetu państwa na realizację zadań bieżących z zakresu administracji rządowej oraz innych zadań zleconych gminie (związkom gmin) ustawami</t>
  </si>
  <si>
    <t>Dotacja celowa z budżetu na finansowanie lub dofinansowanie zadań zleconych do realizacji stowarzyszeniom, z tego:</t>
  </si>
  <si>
    <t>710</t>
  </si>
  <si>
    <t>75412</t>
  </si>
  <si>
    <t>71004</t>
  </si>
  <si>
    <t>0640</t>
  </si>
  <si>
    <t>0940</t>
  </si>
  <si>
    <t>0610</t>
  </si>
  <si>
    <t>6310</t>
  </si>
  <si>
    <t>85230</t>
  </si>
  <si>
    <t>0950</t>
  </si>
  <si>
    <t>855</t>
  </si>
  <si>
    <t>85501</t>
  </si>
  <si>
    <t>85502</t>
  </si>
  <si>
    <t>85503</t>
  </si>
  <si>
    <t>Plany zagosdpodarowania przestrzennego</t>
  </si>
  <si>
    <t>Wpływy z otrzymanych spadków, zapisów i darowizn w postaci poieniężnej</t>
  </si>
  <si>
    <t>Dochody jednostek samorządu terytorialnego związane z realizacją zadań zakresu administracji rządowej oraz innych zadań zleconych ustawami</t>
  </si>
  <si>
    <t>Dotacje celowe otrzymane z budżetu państwa na inwestycje i zakupy inwestycyjne z zakresu administracji rządowej oraz innych zadań zleconych gminom ustawami</t>
  </si>
  <si>
    <t>Wpływy z tytułu kar i odszkodowań wynikających z umów</t>
  </si>
  <si>
    <t>Pomoc w zakresie dożywiania</t>
  </si>
  <si>
    <t>Karta Dużej Rodziny</t>
  </si>
  <si>
    <t>RODZINA</t>
  </si>
  <si>
    <t>Urzędy naczelnych organów władzy państwowej, kontroli i ochrony prawa</t>
  </si>
  <si>
    <t>Wpływy z rozliczeń/zwrotów z lat ubiegłych</t>
  </si>
  <si>
    <t>Wpływy z tytułu kosztów egzekucyjnych, opłaty komorniczej i kosztów upomnień</t>
  </si>
  <si>
    <t>90002</t>
  </si>
  <si>
    <t>Wpływy i wydatki związane z gromadzeniem środków z opłat i kar za korzystanie ze środowiska</t>
  </si>
  <si>
    <t>Drogi wewnętrzne</t>
  </si>
  <si>
    <t>Pozostała dzialalność</t>
  </si>
  <si>
    <t>Przebudowa sceny i doposażenie Domu Kultury w Dłutowie</t>
  </si>
  <si>
    <t>Budowa chodnika przy drodze gminnej w Dąbrowie</t>
  </si>
  <si>
    <t>Wydatki bieżące, z tego:</t>
  </si>
  <si>
    <t>Domy i ośrodki kultury, świetice i kluby</t>
  </si>
  <si>
    <t>Razem, z tego:</t>
  </si>
  <si>
    <t>wydatki majątkowe</t>
  </si>
  <si>
    <t>wydatki bieżące</t>
  </si>
  <si>
    <t>Wpływy z opłat egzaminacyjnych oraz opłat za wydawanie świadectw, dyplomów, zaświadczeń, certyfikatów i ich duplikatów</t>
  </si>
  <si>
    <t>Dotacje celowe otrzymane z budżetu państwa na zadania bieżące z zakresu administracji rządowej zlecone gminom (związkom gmin, związkom powiatowo-gminnym), związane z realizacją świadczenia wychowawczego stanowiącego pomoc państwa w wychowywaniu dzieci</t>
  </si>
  <si>
    <t>Świadczenia rodzinne, świadczenie z funduszu alimentacyjnego oraz składki na ubezpieczenia emerytalne i rentowe z ubezpieczenia społecznego</t>
  </si>
  <si>
    <t>Opłaty na rzecz budżetu państwa</t>
  </si>
  <si>
    <t>Dotacja podmiotowa z budżetu dla niepublicznej jednostki systemu oświaty</t>
  </si>
  <si>
    <t xml:space="preserve">Pomoc w zakresie dożywiania </t>
  </si>
  <si>
    <t>Rodzina</t>
  </si>
  <si>
    <t>Świadczenia rodzinne, świadczenia z funduszu alimentacyjnego oraz składki na ubezpieczenia emerytalne i rentowe z ubezpieczenia społecznego</t>
  </si>
  <si>
    <t>Karta dużej rodziny</t>
  </si>
  <si>
    <t>Dotacja podmiotowa dla Niepublicznego Przedszkola "Karolinka"</t>
  </si>
  <si>
    <t>Dotacja dla GLKS "Dłutów" na zadanie pn. "Rozwój sportu na terenie Gminy Dłutów"</t>
  </si>
  <si>
    <t xml:space="preserve">Pomoc finansowa dla Powiatu Pabianickiego na realizację i organizację doskonalenia zawodowego i doradztwa metodycznego </t>
  </si>
  <si>
    <t>Odwodnienie części pasa drogowego drogi wewnętrznej w m.Stoczki-Porąbki</t>
  </si>
  <si>
    <t>6630</t>
  </si>
  <si>
    <t>6257</t>
  </si>
  <si>
    <t>85504</t>
  </si>
  <si>
    <t>Dotacje celowe otrzymane z samorządu województwa na inwestycje i zakupy inwestycyjne realizowane na podstawie porozumień (umów)  między jednostkami samorządu terytorialnego</t>
  </si>
  <si>
    <t>Dotacje celowe w ramach programów finansowanych z udziałem środków europejskich oraz środków, o których mowa w art. 5 ust.3 pkt 5 lit.a i b   ustawy, lub płatności w ramach budżetu środków europejskich, realizowanych przez jednostki samorządu terytorialne</t>
  </si>
  <si>
    <t>Przebudowa odcinka drogi gminnej Nr 108001E w Borkowicach</t>
  </si>
  <si>
    <t>Przebudowa odcinka drogi gminnej Nr 110152E w Tążewach</t>
  </si>
  <si>
    <t>Inne formy pomocy dla uczniów</t>
  </si>
  <si>
    <t>Zwrot dotacji oraz płatności, w tym wykorzystanych niezgodnie z przeznaczeniem lub wykorzystanych z naruszeniem procedur, o których mowa w art. 184 ustawy, pobranych nienależnie lub w niadmiernej wysokości</t>
  </si>
  <si>
    <t>Wydatki na zakupy inwestycyjne jednostek budżetowych</t>
  </si>
  <si>
    <t>Wydatki bieżące na programy finansowane z udziałem środków, o których mowa w art. 5 ust. 1 pkt 2 i 3 ustawy, w tym:</t>
  </si>
  <si>
    <t>Wydatki bieżące na programy finansowane z udziałem środków, o których mowa w art. 5 ust. 1 pkt 2 i 3 ustawy</t>
  </si>
  <si>
    <t>Wydatki majątkowe na programy finansowane z udziałem środków, o których mowa w art. 5 ust. 1 pkt 2 i 3 ustawy</t>
  </si>
  <si>
    <t>71035</t>
  </si>
  <si>
    <t>2020</t>
  </si>
  <si>
    <t>2440</t>
  </si>
  <si>
    <t>2460</t>
  </si>
  <si>
    <t>80146</t>
  </si>
  <si>
    <t>2910</t>
  </si>
  <si>
    <t>Cmentarze</t>
  </si>
  <si>
    <t>Wpłaty przekazane przez pozostałe jednostki zaliczane do sektora finansów publicznych na realizację zadań bieżących dla jednostek zaliczanych do sektora finansów publicznych</t>
  </si>
  <si>
    <t>Dotacje celowe otrzymane z budzetu państwa na zadanie bieżące realizowane przez gminę na podstawie porozumień z organami administracji publicznej</t>
  </si>
  <si>
    <t>Pomoc finansowa dla Powiatu pabianickiego na remont drogi powiatowej Nr 1512E w m. Czyżemin, gmina Dłutów (rekonstrukcja)</t>
  </si>
  <si>
    <t>Pomoc finansowa dla Powiatu pabianickiego na remont drogi powiatowej Nr 2904E w m. Czyżemin, gmina Dłutów (rekonstrukcja)</t>
  </si>
  <si>
    <t>Przebudowa odcinka ulicy Parkowej w Hucie Dłutowskiej</t>
  </si>
  <si>
    <t>Przebudowa odcinka drogi gminnej w Drzewocinach - dokumentacja</t>
  </si>
  <si>
    <t>Przebudowa odcinka drogi gminnej Nr 108026E w Stoczkach-Porąbkach</t>
  </si>
  <si>
    <t>Przebudowa odcinka drogi gminnej Nr 108060E w Ślądkowicach</t>
  </si>
  <si>
    <t>Gospodarka gruntami i inieruchomościami</t>
  </si>
  <si>
    <t>Nabycie gruntów pod przebudowę drogi w Świerczynie</t>
  </si>
  <si>
    <t>Przebudowa budynku gminnego przy ul. Pabianickiej 21 w Dłutowie</t>
  </si>
  <si>
    <t>Montaż klimatyzacji w strażnicy OSP w Dłutowie</t>
  </si>
  <si>
    <t>Przebudowa strażnicy OSP w Hucie Dłutowskiej</t>
  </si>
  <si>
    <t>Zwrot dotacji na zadanie "Dokończenie remontu strażnicy OSP Redociny w związku z obchodami 90-lecia istnienia OSP Redociny i nadania sztandaru"</t>
  </si>
  <si>
    <t>Budowa placu zabaw i zagospodarowanie terenu wokół Przedszkola w Dłutowie</t>
  </si>
  <si>
    <t>Budowa punktów oświetlenia ulicznego w drodze gminnej 108043E</t>
  </si>
  <si>
    <t>Dokończenie budowy altany w m. Łaziska</t>
  </si>
  <si>
    <t>Budowa altany w m. Mierzączka Duża</t>
  </si>
  <si>
    <t>Budowa placu zabaw w m. Redociny</t>
  </si>
  <si>
    <t>KULTURA FIZYCZNA</t>
  </si>
  <si>
    <t>Budowa systemu nawodnienia boiska sportowego w Dłutowie</t>
  </si>
  <si>
    <t>Dotacje przekazane z państwowych funduszy celowych na realizację zadań bieżących dla jednostek sektora finansów publicznych</t>
  </si>
  <si>
    <t>Zwrot dotacji oraz płatności, w tym wykorzystanych niezgodnie z przeznaczeniem lub wykorzystanych z naruszeniem procedur, o których mowa w art. 184 ustawy, pobranych nienależnie lub w nadmiernej wysokości</t>
  </si>
  <si>
    <t>Dotacja celowa na pomoc finansową udzielaną między jednostkami samorządu terytorialnego na dofinansowanie własnych zadań inwestycyjnych i zakupów inwestycyjnych</t>
  </si>
  <si>
    <t>Zakup usług obejmujących wykonanie ekspertyz, analiz i opinii</t>
  </si>
  <si>
    <t>Zwroty dotacji oraz płatności, w tym wykorzystanych niezgodnie z przeznaczeniem lub wykorzystanych z naruszeniem procedur,  o których mowa w art. 184 ustawy, pobranych nienależnie lub w nadmiernej wysokości, dotyczące wydatków majątkowych</t>
  </si>
  <si>
    <t>Dostosowanie budynku do wymaganych standardów oraz doposażenie Środowiskowego Domu Samopomocy w Drzewocinach</t>
  </si>
  <si>
    <t>Pomoc finansowa dla Powiatu Pabianickiego na remont drogi powiatowej Nr 1512E w m. Czyżemin, gmina Dłutów (rekonstrukcja)</t>
  </si>
  <si>
    <t>Pomoc finansowa dla Powiatu Pabianickiego na remont drogi powiatowej Nr 2904E w m. Czyżemin, gmina Dłutów (rekonstrukcja)</t>
  </si>
  <si>
    <t>Dotacja celowa dla OSP w Tążewach na zakup lekkiego samochodu pożarniczego</t>
  </si>
  <si>
    <t>Wykonanie nakładki asfaltowej na drodze gminnej w Lesieńcu</t>
  </si>
  <si>
    <t>Naprawa drogi wewnętrznej na działce114/11 (ul. Bełchatowska) w Dłutowie</t>
  </si>
  <si>
    <t>Zakup i montaż wiaty przystankowej w m. Ślądkowice</t>
  </si>
  <si>
    <t xml:space="preserve">Dokończenie budowy altany w m. Łaziska </t>
  </si>
  <si>
    <t>Zakup kosiarki, podkaszarki i paliwa na potrzeby sołectwa Budy Dłutowskie</t>
  </si>
  <si>
    <t xml:space="preserve">Zakup i montaż lampy oświetleniowej na działce gminnej w Budach Dł. </t>
  </si>
  <si>
    <t>Zakup kosiarki na potrzeby sołectwa Łaziska</t>
  </si>
  <si>
    <t>Zakup paliwa i materiałów eksploatacyjnych do kosiarki będącej na wyposażeniu sołectwa Stoczki-Porąbki</t>
  </si>
  <si>
    <t>Zakup kuchni gazowej wraz z osprzętem do świetlicy wiejskiej w strażnicy OSP w Orzku</t>
  </si>
  <si>
    <t>Zakup nagrzewnicy olejowej na potrzeby świetlicy wiejskiej w strażnicy OSP w Redocinach</t>
  </si>
  <si>
    <t>Remont sufitu i wymiana oświetlenia w kuchni świetlicy wiejskiej w strażnicy OSP w Mierzączce Dużej</t>
  </si>
  <si>
    <t>Kompleksowa termomodernizacja energetyczna kompleksu budynków użyteczności publicznej - Szkoła Podstawowa, Gimnazjum i Sala Sportowo-Widowiskowa w Dłutowie</t>
  </si>
  <si>
    <t>Realizacja zadań wymagających stosowania specjalnej organizacji nauki i metod pracy dla dzieci i młodzieży w gimnazjach i klasach dotychczasowego gimnazjum prowadzonych w innych typach szkół, liceach ogólnokształcących, technikach, branżowych szkołach I stopnia i klasach dotychczasowej zasadniczej szkoły zawodowej prowadzonych w branżowych szkołach oraz szkołach artystycznych</t>
  </si>
  <si>
    <t>Realizacja zadań wymagających stosowania specjalnej organizacji nauki i metod pracy dla dzieci i młodzieży w szkołach podstawowych, gimnazjach, liceach ogólnokształcących, liceach profilowanych i szkołach zawodowych oraz szkołach artystycznych</t>
  </si>
  <si>
    <t>75023</t>
  </si>
  <si>
    <t>75109</t>
  </si>
  <si>
    <t>2710</t>
  </si>
  <si>
    <t>75619</t>
  </si>
  <si>
    <t>6330</t>
  </si>
  <si>
    <t>80153</t>
  </si>
  <si>
    <t>90095</t>
  </si>
  <si>
    <t>6300</t>
  </si>
  <si>
    <t>92195</t>
  </si>
  <si>
    <t>Wybory do rad gmin, rad powiatów i sejmików województw, wybory wójtów, burmistrzów i prezydentów miast oraz referenda gminne, powiatowe i wojewódzkie</t>
  </si>
  <si>
    <t>Zapewnienie uczniom prawa do bezpłatnego dostępu do podręczników, materiałów edukacyjnych lub materiałów ćwiczeniowych</t>
  </si>
  <si>
    <t>Przebudowa rowu przy drodze gminnej w Lesieńcu</t>
  </si>
  <si>
    <t>Zakup działki Nr 178 w Dłutowie</t>
  </si>
  <si>
    <t>Zakup działki Nr 297/1 w Piętkowie</t>
  </si>
  <si>
    <t>Dotacja celowa dla OSP w Leszczynach Dużych na rozbudowę strażnicy</t>
  </si>
  <si>
    <t>Budowa garażu wolnostojącego dla OSP w Ślądkowicach</t>
  </si>
  <si>
    <t>Pokrycie dachu blachodachówką i orynnowanie altany w Budach Dłutowskich</t>
  </si>
  <si>
    <t>Budowa budynku gospodarczego dla sołectwa Czyżemin</t>
  </si>
  <si>
    <t>Urzędy gmin (miast i miast na prawach powiatu)</t>
  </si>
  <si>
    <t>Wpływy z różnych rozliczeń</t>
  </si>
  <si>
    <t>Dotacja celowa otrzymana z tytułu pomocy finansowej udzielanej między jednostkami samorządu terytorialnego na dofinansowanie własnych zadań bieżących</t>
  </si>
  <si>
    <t>Dotacje celowe otrzymane z budżetu państwa na realizację inwestycji i zakupów inwestycyjnych własnych gmin (związków gmin, związków powiatowo-gminnych)</t>
  </si>
  <si>
    <t>WYKONANIE PLANU DOCHODÓW BUDŻETU GMINY ZA  2018 ROK</t>
  </si>
  <si>
    <t>WYKONANIE PLANU DOCHODÓW ZLECONYCH BUDŻETU GMINY ZA 2018 ROK</t>
  </si>
  <si>
    <t>WYKONANIE PLANU DOCHODÓW ZADAŃ POWIERZONYCH BUDŻETU GMINY                   ZA   2018 ROK</t>
  </si>
  <si>
    <t>WYKONANIE PLANU WYDATKÓW BUDŻETU GMINY ZA 2018 ROK                                                 Tabela nr 4</t>
  </si>
  <si>
    <t>WYKONANIE PLANU WYDATKÓW MAJĄTKOWYCH GMINY DŁUTÓW ZA 2018 ROK</t>
  </si>
  <si>
    <t>WYKONANIE PLANU WYDATKÓW ZADAŃ ZLECONYCH BUDŻETU GMINY ZA 2018 ROK</t>
  </si>
  <si>
    <t>WYKONANIE PLANU WYDATKÓW ZADAŃ POWIERZONYCH BUDŻETU GMINY ZA             2018 ROK</t>
  </si>
  <si>
    <t>ZESTAWIENIE UDZIELONYCH Z BUDŻETU DOTACJI  ZA 2018 ROK</t>
  </si>
  <si>
    <t>WYDATKI JEDNOSTEK POMOCNICZYCH GMINY DŁUTÓW  Z FUNDUSZU SOŁECKIEGO ZA  2018 ROK</t>
  </si>
  <si>
    <t>ZA  2018 ROK</t>
  </si>
  <si>
    <t>Dotacja celowa otrzymana z tytułu pomocy finansowej udzielanej między jednostkami samorządu terytorialnego na dofinansowanie własnych zadań inwestycyjnych i zakupów inwestycyjnych</t>
  </si>
  <si>
    <t>Dotacja celowa dla OSP w Leszczynach Dużych na wymianę przyłącza energetycznego do strażnicy i wymianę instalacji elektrycznej w strażnicy OSP w Leszczynach Dużych</t>
  </si>
  <si>
    <t>Dotacja dla OSP w Ślądkowicach na zakup radiotelefonu samochodowego i 2 czujników bezruchu</t>
  </si>
  <si>
    <t>Zakup lampy solarnej na potrzeby sołectwa Leszczyny Małe</t>
  </si>
  <si>
    <t>Zakup materiałów do konserwacji altany w Budach Dłutowskich</t>
  </si>
  <si>
    <t>Zakup piasku na potrzeby sołectwa Budy Dłutowskie</t>
  </si>
  <si>
    <t>Budowa przyłącza wodociągowego do działki nr 71 w Stoczkach-Porąbkach</t>
  </si>
  <si>
    <t>Utwardzenie części terenu i doposażenie strefy rekreacji w Stoczkach-Porąbkach</t>
  </si>
  <si>
    <t>Zakup krzeseł na wyposażenie świetlicy wiejskiej w strażnicy OSP w Orzku</t>
  </si>
  <si>
    <t>Zakup okapu kuchennego na wyposażenie światlicy wiejskiej  w strażnicy OSP w Orzku</t>
  </si>
  <si>
    <t>Zakup i montaż 2 lamp solarnych w m. Świerczyna</t>
  </si>
  <si>
    <t>Przebudowa  drogi gminnej w Leszczynach Małych - dokumentacja</t>
  </si>
  <si>
    <t>Wykonanie wentylacji w pomieszczeniach świetlicy wiejskiej w strażnicy OSP w Tążewach</t>
  </si>
</sst>
</file>

<file path=xl/styles.xml><?xml version="1.0" encoding="utf-8"?>
<styleSheet xmlns="http://schemas.openxmlformats.org/spreadsheetml/2006/main">
  <numFmts count="5">
    <numFmt numFmtId="43" formatCode="_-* #,##0.00\ _z_ł_-;\-* #,##0.00\ _z_ł_-;_-* &quot;-&quot;??\ _z_ł_-;_-@_-"/>
    <numFmt numFmtId="164" formatCode="#,##0.0"/>
    <numFmt numFmtId="165" formatCode="#,##0.00_ ;\-#,##0.00\ "/>
    <numFmt numFmtId="166" formatCode="_-* #,##0\ _z_ł_-;\-* #,##0\ _z_ł_-;_-* &quot;-&quot;??\ _z_ł_-;_-@_-"/>
    <numFmt numFmtId="167" formatCode="#,##0.00\ _z_ł"/>
  </numFmts>
  <fonts count="55">
    <font>
      <sz val="10"/>
      <name val="Arial CE"/>
      <charset val="238"/>
    </font>
    <font>
      <sz val="10"/>
      <name val="Arial CE"/>
      <charset val="238"/>
    </font>
    <font>
      <sz val="9"/>
      <color indexed="8"/>
      <name val="Arial CE"/>
      <family val="2"/>
      <charset val="238"/>
    </font>
    <font>
      <sz val="9"/>
      <name val="Arial CE"/>
      <family val="2"/>
      <charset val="238"/>
    </font>
    <font>
      <b/>
      <sz val="9"/>
      <color indexed="8"/>
      <name val="Arial CE"/>
      <family val="2"/>
      <charset val="238"/>
    </font>
    <font>
      <b/>
      <sz val="9"/>
      <name val="Arial CE"/>
      <family val="2"/>
      <charset val="238"/>
    </font>
    <font>
      <b/>
      <i/>
      <sz val="9"/>
      <color indexed="8"/>
      <name val="Arial CE"/>
      <family val="2"/>
      <charset val="238"/>
    </font>
    <font>
      <i/>
      <sz val="9"/>
      <name val="Arial CE"/>
      <family val="2"/>
      <charset val="238"/>
    </font>
    <font>
      <b/>
      <i/>
      <sz val="9"/>
      <name val="Arial CE"/>
      <charset val="238"/>
    </font>
    <font>
      <sz val="9"/>
      <color indexed="8"/>
      <name val="Arial CE"/>
      <charset val="238"/>
    </font>
    <font>
      <sz val="9"/>
      <name val="Arial CE"/>
      <charset val="238"/>
    </font>
    <font>
      <b/>
      <sz val="9"/>
      <color indexed="8"/>
      <name val="Arial CE"/>
      <charset val="238"/>
    </font>
    <font>
      <b/>
      <sz val="9"/>
      <name val="Arial CE"/>
      <charset val="238"/>
    </font>
    <font>
      <b/>
      <sz val="9"/>
      <color indexed="8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i/>
      <sz val="9"/>
      <color indexed="8"/>
      <name val="Arial CE"/>
      <family val="2"/>
      <charset val="238"/>
    </font>
    <font>
      <b/>
      <i/>
      <sz val="9"/>
      <name val="Arial CE"/>
      <family val="2"/>
      <charset val="238"/>
    </font>
    <font>
      <b/>
      <i/>
      <sz val="10"/>
      <name val="Arial CE"/>
      <charset val="238"/>
    </font>
    <font>
      <i/>
      <sz val="10"/>
      <name val="Arial CE"/>
      <family val="2"/>
      <charset val="238"/>
    </font>
    <font>
      <i/>
      <sz val="10"/>
      <name val="Arial CE"/>
      <charset val="238"/>
    </font>
    <font>
      <i/>
      <sz val="9"/>
      <name val="Arial CE"/>
      <charset val="238"/>
    </font>
    <font>
      <b/>
      <sz val="10"/>
      <name val="Arial CE"/>
      <family val="2"/>
      <charset val="238"/>
    </font>
    <font>
      <b/>
      <sz val="9"/>
      <name val="Arial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Czcionka tekstu podstawowego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i/>
      <sz val="11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theme="1"/>
      <name val="Arial CE"/>
      <charset val="238"/>
    </font>
    <font>
      <sz val="9"/>
      <color theme="1"/>
      <name val="Arial CE"/>
      <charset val="238"/>
    </font>
    <font>
      <sz val="9"/>
      <color rgb="FFFF0000"/>
      <name val="Arial CE"/>
      <charset val="238"/>
    </font>
    <font>
      <i/>
      <sz val="9"/>
      <color theme="1"/>
      <name val="Arial CE"/>
      <charset val="238"/>
    </font>
    <font>
      <b/>
      <i/>
      <sz val="9"/>
      <color rgb="FFFF0000"/>
      <name val="Arial CE"/>
      <charset val="238"/>
    </font>
    <font>
      <i/>
      <sz val="9"/>
      <color rgb="FFFF0000"/>
      <name val="Arial CE"/>
      <charset val="238"/>
    </font>
    <font>
      <b/>
      <sz val="9"/>
      <color rgb="FFFF0000"/>
      <name val="Arial CE"/>
      <charset val="238"/>
    </font>
    <font>
      <b/>
      <sz val="10"/>
      <color theme="1"/>
      <name val="Arial CE"/>
      <charset val="238"/>
    </font>
    <font>
      <sz val="9"/>
      <color theme="1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7">
    <xf numFmtId="0" fontId="0" fillId="0" borderId="0" xfId="0"/>
    <xf numFmtId="0" fontId="3" fillId="0" borderId="0" xfId="0" applyFont="1"/>
    <xf numFmtId="3" fontId="2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164" fontId="3" fillId="0" borderId="0" xfId="0" applyNumberFormat="1" applyFont="1"/>
    <xf numFmtId="0" fontId="10" fillId="0" borderId="0" xfId="0" applyFont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0" fillId="0" borderId="1" xfId="0" applyBorder="1"/>
    <xf numFmtId="0" fontId="14" fillId="0" borderId="1" xfId="0" applyFont="1" applyBorder="1"/>
    <xf numFmtId="3" fontId="3" fillId="0" borderId="0" xfId="0" applyNumberFormat="1" applyFont="1"/>
    <xf numFmtId="4" fontId="3" fillId="0" borderId="0" xfId="0" applyNumberFormat="1" applyFont="1"/>
    <xf numFmtId="4" fontId="0" fillId="0" borderId="1" xfId="0" applyNumberFormat="1" applyBorder="1"/>
    <xf numFmtId="4" fontId="14" fillId="0" borderId="1" xfId="0" applyNumberFormat="1" applyFont="1" applyBorder="1"/>
    <xf numFmtId="0" fontId="12" fillId="0" borderId="0" xfId="0" applyFont="1" applyFill="1"/>
    <xf numFmtId="0" fontId="3" fillId="0" borderId="0" xfId="0" applyFont="1" applyFill="1"/>
    <xf numFmtId="0" fontId="7" fillId="0" borderId="0" xfId="0" applyFont="1"/>
    <xf numFmtId="4" fontId="7" fillId="0" borderId="0" xfId="0" applyNumberFormat="1" applyFont="1"/>
    <xf numFmtId="0" fontId="19" fillId="0" borderId="0" xfId="0" applyFont="1" applyBorder="1" applyAlignment="1"/>
    <xf numFmtId="49" fontId="3" fillId="0" borderId="0" xfId="0" applyNumberFormat="1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/>
    <xf numFmtId="0" fontId="10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Border="1"/>
    <xf numFmtId="0" fontId="0" fillId="0" borderId="0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21" fillId="0" borderId="0" xfId="0" applyFont="1"/>
    <xf numFmtId="0" fontId="20" fillId="0" borderId="1" xfId="0" applyFont="1" applyBorder="1" applyAlignment="1">
      <alignment horizontal="left" indent="2"/>
    </xf>
    <xf numFmtId="4" fontId="20" fillId="0" borderId="1" xfId="0" applyNumberFormat="1" applyFont="1" applyBorder="1"/>
    <xf numFmtId="4" fontId="10" fillId="0" borderId="0" xfId="0" applyNumberFormat="1" applyFont="1"/>
    <xf numFmtId="0" fontId="10" fillId="0" borderId="0" xfId="0" applyFont="1" applyAlignment="1">
      <alignment wrapText="1"/>
    </xf>
    <xf numFmtId="0" fontId="0" fillId="0" borderId="8" xfId="0" applyBorder="1"/>
    <xf numFmtId="0" fontId="0" fillId="0" borderId="1" xfId="0" applyFont="1" applyBorder="1"/>
    <xf numFmtId="4" fontId="0" fillId="0" borderId="1" xfId="0" applyNumberFormat="1" applyFont="1" applyBorder="1"/>
    <xf numFmtId="0" fontId="0" fillId="0" borderId="0" xfId="0" applyFont="1"/>
    <xf numFmtId="0" fontId="3" fillId="2" borderId="0" xfId="0" applyFont="1" applyFill="1" applyAlignment="1">
      <alignment wrapText="1"/>
    </xf>
    <xf numFmtId="0" fontId="3" fillId="0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2" fillId="0" borderId="9" xfId="0" applyFont="1" applyFill="1" applyBorder="1"/>
    <xf numFmtId="0" fontId="12" fillId="0" borderId="11" xfId="0" applyFont="1" applyFill="1" applyBorder="1"/>
    <xf numFmtId="0" fontId="14" fillId="0" borderId="0" xfId="0" applyFont="1" applyFill="1"/>
    <xf numFmtId="0" fontId="20" fillId="0" borderId="0" xfId="0" applyFont="1" applyBorder="1" applyAlignment="1"/>
    <xf numFmtId="164" fontId="21" fillId="0" borderId="0" xfId="0" applyNumberFormat="1" applyFont="1"/>
    <xf numFmtId="0" fontId="17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Fill="1"/>
    <xf numFmtId="0" fontId="12" fillId="0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4" fontId="10" fillId="0" borderId="1" xfId="0" applyNumberFormat="1" applyFont="1" applyFill="1" applyBorder="1" applyAlignment="1">
      <alignment horizontal="right" vertical="center" wrapText="1"/>
    </xf>
    <xf numFmtId="4" fontId="10" fillId="0" borderId="3" xfId="0" applyNumberFormat="1" applyFont="1" applyBorder="1" applyAlignment="1">
      <alignment horizontal="right" vertical="center"/>
    </xf>
    <xf numFmtId="4" fontId="10" fillId="0" borderId="12" xfId="0" applyNumberFormat="1" applyFont="1" applyBorder="1" applyAlignment="1">
      <alignment horizontal="right" vertical="center"/>
    </xf>
    <xf numFmtId="4" fontId="10" fillId="0" borderId="10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4" fontId="10" fillId="0" borderId="0" xfId="0" applyNumberFormat="1" applyFont="1" applyBorder="1" applyAlignment="1">
      <alignment horizontal="right" vertical="center"/>
    </xf>
    <xf numFmtId="4" fontId="10" fillId="0" borderId="4" xfId="0" applyNumberFormat="1" applyFont="1" applyBorder="1" applyAlignment="1">
      <alignment horizontal="right" vertical="center"/>
    </xf>
    <xf numFmtId="4" fontId="10" fillId="0" borderId="7" xfId="0" applyNumberFormat="1" applyFont="1" applyBorder="1" applyAlignment="1">
      <alignment horizontal="right" vertical="center"/>
    </xf>
    <xf numFmtId="4" fontId="10" fillId="0" borderId="8" xfId="0" applyNumberFormat="1" applyFont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right" vertical="center"/>
    </xf>
    <xf numFmtId="4" fontId="12" fillId="0" borderId="7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 wrapText="1"/>
    </xf>
    <xf numFmtId="0" fontId="12" fillId="0" borderId="1" xfId="0" applyNumberFormat="1" applyFont="1" applyFill="1" applyBorder="1" applyAlignment="1">
      <alignment horizontal="center" shrinkToFit="1"/>
    </xf>
    <xf numFmtId="3" fontId="27" fillId="0" borderId="1" xfId="0" applyNumberFormat="1" applyFont="1" applyFill="1" applyBorder="1" applyAlignment="1">
      <alignment horizontal="center" wrapText="1"/>
    </xf>
    <xf numFmtId="3" fontId="12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9" fillId="0" borderId="0" xfId="0" applyFont="1" applyFill="1" applyBorder="1" applyAlignment="1"/>
    <xf numFmtId="0" fontId="7" fillId="0" borderId="0" xfId="0" applyFont="1" applyFill="1"/>
    <xf numFmtId="0" fontId="12" fillId="0" borderId="0" xfId="0" applyFont="1" applyAlignment="1">
      <alignment horizont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3" fontId="18" fillId="0" borderId="7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shrinkToFit="1"/>
    </xf>
    <xf numFmtId="3" fontId="15" fillId="0" borderId="7" xfId="0" applyNumberFormat="1" applyFont="1" applyFill="1" applyBorder="1" applyAlignment="1">
      <alignment horizontal="center" vertical="center" wrapText="1"/>
    </xf>
    <xf numFmtId="3" fontId="14" fillId="0" borderId="13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4" fontId="12" fillId="0" borderId="7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3" fontId="12" fillId="2" borderId="7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 vertical="center" shrinkToFit="1"/>
    </xf>
    <xf numFmtId="0" fontId="12" fillId="2" borderId="7" xfId="0" applyNumberFormat="1" applyFont="1" applyFill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horizontal="left" vertical="center" wrapText="1"/>
    </xf>
    <xf numFmtId="4" fontId="12" fillId="2" borderId="7" xfId="0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3" fontId="21" fillId="2" borderId="7" xfId="0" applyNumberFormat="1" applyFont="1" applyFill="1" applyBorder="1" applyAlignment="1">
      <alignment horizontal="left" vertical="center" wrapText="1"/>
    </xf>
    <xf numFmtId="4" fontId="21" fillId="0" borderId="7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vertical="center"/>
    </xf>
    <xf numFmtId="3" fontId="10" fillId="2" borderId="7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center" vertical="center" shrinkToFit="1"/>
    </xf>
    <xf numFmtId="49" fontId="10" fillId="2" borderId="7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left" vertical="center" wrapText="1"/>
    </xf>
    <xf numFmtId="4" fontId="10" fillId="0" borderId="7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7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3" fontId="21" fillId="0" borderId="1" xfId="0" applyNumberFormat="1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49" fontId="21" fillId="0" borderId="1" xfId="0" applyNumberFormat="1" applyFont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left" vertical="center" wrapText="1"/>
    </xf>
    <xf numFmtId="4" fontId="21" fillId="2" borderId="1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vertical="center"/>
    </xf>
    <xf numFmtId="4" fontId="21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49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4" fontId="10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4" fontId="21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2" borderId="7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/>
    </xf>
    <xf numFmtId="4" fontId="11" fillId="2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/>
    </xf>
    <xf numFmtId="0" fontId="12" fillId="0" borderId="9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9" fontId="11" fillId="0" borderId="1" xfId="2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3" fontId="1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4" fontId="12" fillId="3" borderId="1" xfId="0" applyNumberFormat="1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30" fillId="0" borderId="1" xfId="0" applyFont="1" applyBorder="1" applyAlignment="1">
      <alignment vertical="center" wrapText="1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wrapText="1"/>
    </xf>
    <xf numFmtId="0" fontId="30" fillId="0" borderId="0" xfId="0" applyFont="1"/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wrapText="1"/>
    </xf>
    <xf numFmtId="0" fontId="30" fillId="0" borderId="0" xfId="0" applyFont="1" applyBorder="1"/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43" fontId="29" fillId="0" borderId="1" xfId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43" fontId="32" fillId="0" borderId="1" xfId="1" applyFont="1" applyBorder="1" applyAlignment="1">
      <alignment horizontal="right" vertical="center" wrapText="1"/>
    </xf>
    <xf numFmtId="0" fontId="32" fillId="0" borderId="0" xfId="0" applyFont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167" fontId="29" fillId="0" borderId="1" xfId="1" applyNumberFormat="1" applyFont="1" applyBorder="1" applyAlignment="1">
      <alignment horizontal="right" vertical="center" wrapText="1"/>
    </xf>
    <xf numFmtId="0" fontId="29" fillId="0" borderId="0" xfId="0" applyFont="1" applyAlignment="1">
      <alignment vertical="center"/>
    </xf>
    <xf numFmtId="0" fontId="30" fillId="0" borderId="1" xfId="0" applyFont="1" applyBorder="1" applyAlignment="1">
      <alignment horizontal="center" vertical="center"/>
    </xf>
    <xf numFmtId="167" fontId="30" fillId="0" borderId="1" xfId="1" applyNumberFormat="1" applyFont="1" applyBorder="1" applyAlignment="1">
      <alignment horizontal="right" vertical="center" wrapText="1"/>
    </xf>
    <xf numFmtId="0" fontId="30" fillId="0" borderId="0" xfId="0" applyFont="1" applyAlignment="1">
      <alignment vertical="center"/>
    </xf>
    <xf numFmtId="167" fontId="32" fillId="0" borderId="1" xfId="1" applyNumberFormat="1" applyFont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4" fontId="29" fillId="0" borderId="1" xfId="0" applyNumberFormat="1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right" vertical="center" wrapText="1"/>
    </xf>
    <xf numFmtId="4" fontId="33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 wrapText="1"/>
    </xf>
    <xf numFmtId="4" fontId="30" fillId="0" borderId="0" xfId="0" applyNumberFormat="1" applyFont="1" applyAlignment="1">
      <alignment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left" vertical="center" wrapText="1"/>
    </xf>
    <xf numFmtId="4" fontId="21" fillId="3" borderId="1" xfId="0" applyNumberFormat="1" applyFont="1" applyFill="1" applyBorder="1" applyAlignment="1">
      <alignment vertical="center"/>
    </xf>
    <xf numFmtId="164" fontId="21" fillId="3" borderId="1" xfId="0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vertical="center"/>
    </xf>
    <xf numFmtId="3" fontId="21" fillId="3" borderId="1" xfId="0" applyNumberFormat="1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10" fillId="0" borderId="2" xfId="0" applyNumberFormat="1" applyFont="1" applyFill="1" applyBorder="1" applyAlignment="1">
      <alignment horizontal="right" vertical="center"/>
    </xf>
    <xf numFmtId="164" fontId="30" fillId="0" borderId="0" xfId="0" applyNumberFormat="1" applyFont="1"/>
    <xf numFmtId="0" fontId="32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2" fillId="0" borderId="0" xfId="0" applyFont="1" applyBorder="1" applyAlignment="1"/>
    <xf numFmtId="0" fontId="35" fillId="0" borderId="0" xfId="0" applyFont="1" applyBorder="1" applyAlignment="1"/>
    <xf numFmtId="3" fontId="36" fillId="0" borderId="1" xfId="0" applyNumberFormat="1" applyFont="1" applyFill="1" applyBorder="1" applyAlignment="1">
      <alignment horizontal="center" wrapText="1"/>
    </xf>
    <xf numFmtId="0" fontId="36" fillId="0" borderId="2" xfId="0" applyNumberFormat="1" applyFont="1" applyFill="1" applyBorder="1" applyAlignment="1">
      <alignment horizontal="center" shrinkToFit="1"/>
    </xf>
    <xf numFmtId="3" fontId="36" fillId="0" borderId="11" xfId="0" applyNumberFormat="1" applyFont="1" applyFill="1" applyBorder="1" applyAlignment="1">
      <alignment horizontal="center" wrapText="1"/>
    </xf>
    <xf numFmtId="0" fontId="36" fillId="0" borderId="1" xfId="0" applyFont="1" applyFill="1" applyBorder="1" applyAlignment="1">
      <alignment horizontal="center"/>
    </xf>
    <xf numFmtId="164" fontId="34" fillId="0" borderId="1" xfId="0" applyNumberFormat="1" applyFont="1" applyFill="1" applyBorder="1" applyAlignment="1">
      <alignment horizontal="center"/>
    </xf>
    <xf numFmtId="0" fontId="36" fillId="0" borderId="0" xfId="0" applyFont="1" applyFill="1"/>
    <xf numFmtId="49" fontId="29" fillId="0" borderId="1" xfId="0" applyNumberFormat="1" applyFont="1" applyFill="1" applyBorder="1" applyAlignment="1">
      <alignment horizontal="center" wrapText="1"/>
    </xf>
    <xf numFmtId="3" fontId="29" fillId="0" borderId="1" xfId="0" applyNumberFormat="1" applyFont="1" applyFill="1" applyBorder="1" applyAlignment="1">
      <alignment horizontal="left" wrapText="1"/>
    </xf>
    <xf numFmtId="4" fontId="29" fillId="0" borderId="1" xfId="0" applyNumberFormat="1" applyFont="1" applyFill="1" applyBorder="1" applyAlignment="1">
      <alignment horizontal="right" wrapText="1"/>
    </xf>
    <xf numFmtId="164" fontId="29" fillId="0" borderId="1" xfId="0" applyNumberFormat="1" applyFont="1" applyFill="1" applyBorder="1" applyAlignment="1">
      <alignment horizontal="right" wrapText="1"/>
    </xf>
    <xf numFmtId="0" fontId="29" fillId="0" borderId="0" xfId="0" applyFont="1" applyFill="1"/>
    <xf numFmtId="4" fontId="29" fillId="0" borderId="1" xfId="0" applyNumberFormat="1" applyFont="1" applyFill="1" applyBorder="1"/>
    <xf numFmtId="164" fontId="32" fillId="0" borderId="1" xfId="0" applyNumberFormat="1" applyFont="1" applyFill="1" applyBorder="1"/>
    <xf numFmtId="49" fontId="30" fillId="0" borderId="1" xfId="0" applyNumberFormat="1" applyFont="1" applyFill="1" applyBorder="1" applyAlignment="1">
      <alignment horizontal="center" wrapText="1"/>
    </xf>
    <xf numFmtId="3" fontId="30" fillId="0" borderId="1" xfId="0" applyNumberFormat="1" applyFont="1" applyFill="1" applyBorder="1" applyAlignment="1">
      <alignment horizontal="left" wrapText="1"/>
    </xf>
    <xf numFmtId="4" fontId="30" fillId="0" borderId="1" xfId="0" applyNumberFormat="1" applyFont="1" applyFill="1" applyBorder="1"/>
    <xf numFmtId="164" fontId="33" fillId="0" borderId="1" xfId="0" applyNumberFormat="1" applyFont="1" applyFill="1" applyBorder="1"/>
    <xf numFmtId="0" fontId="30" fillId="0" borderId="1" xfId="0" applyFont="1" applyFill="1" applyBorder="1"/>
    <xf numFmtId="49" fontId="29" fillId="0" borderId="1" xfId="0" applyNumberFormat="1" applyFont="1" applyFill="1" applyBorder="1" applyAlignment="1">
      <alignment horizontal="left" wrapText="1"/>
    </xf>
    <xf numFmtId="0" fontId="30" fillId="0" borderId="0" xfId="0" applyFont="1" applyFill="1"/>
    <xf numFmtId="49" fontId="30" fillId="0" borderId="0" xfId="0" applyNumberFormat="1" applyFont="1" applyFill="1" applyBorder="1" applyAlignment="1">
      <alignment horizontal="center" wrapText="1"/>
    </xf>
    <xf numFmtId="3" fontId="30" fillId="0" borderId="0" xfId="0" applyNumberFormat="1" applyFont="1" applyFill="1" applyBorder="1" applyAlignment="1">
      <alignment horizontal="left" wrapText="1"/>
    </xf>
    <xf numFmtId="164" fontId="30" fillId="0" borderId="0" xfId="0" applyNumberFormat="1" applyFont="1" applyFill="1"/>
    <xf numFmtId="4" fontId="30" fillId="0" borderId="0" xfId="0" applyNumberFormat="1" applyFont="1" applyFill="1"/>
    <xf numFmtId="3" fontId="39" fillId="0" borderId="0" xfId="0" applyNumberFormat="1" applyFont="1" applyFill="1" applyAlignment="1">
      <alignment horizontal="center" wrapText="1"/>
    </xf>
    <xf numFmtId="0" fontId="33" fillId="0" borderId="0" xfId="0" applyFont="1" applyFill="1" applyAlignment="1">
      <alignment horizontal="center" wrapText="1"/>
    </xf>
    <xf numFmtId="3" fontId="36" fillId="0" borderId="7" xfId="0" applyNumberFormat="1" applyFont="1" applyFill="1" applyBorder="1" applyAlignment="1">
      <alignment horizontal="center" vertical="center" wrapText="1"/>
    </xf>
    <xf numFmtId="0" fontId="36" fillId="0" borderId="8" xfId="0" applyNumberFormat="1" applyFont="1" applyFill="1" applyBorder="1" applyAlignment="1">
      <alignment horizontal="center" vertical="center" shrinkToFit="1"/>
    </xf>
    <xf numFmtId="3" fontId="36" fillId="0" borderId="13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164" fontId="34" fillId="0" borderId="1" xfId="0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28" fillId="0" borderId="1" xfId="0" applyFont="1" applyFill="1" applyBorder="1" applyAlignment="1">
      <alignment vertical="center" wrapText="1"/>
    </xf>
    <xf numFmtId="4" fontId="28" fillId="0" borderId="1" xfId="0" applyNumberFormat="1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1" xfId="0" applyFont="1" applyFill="1" applyBorder="1" applyAlignment="1">
      <alignment vertical="center" wrapText="1"/>
    </xf>
    <xf numFmtId="4" fontId="31" fillId="0" borderId="1" xfId="0" applyNumberFormat="1" applyFont="1" applyFill="1" applyBorder="1" applyAlignment="1">
      <alignment vertical="center"/>
    </xf>
    <xf numFmtId="4" fontId="40" fillId="0" borderId="1" xfId="0" applyNumberFormat="1" applyFont="1" applyFill="1" applyBorder="1" applyAlignment="1">
      <alignment vertical="center"/>
    </xf>
    <xf numFmtId="0" fontId="29" fillId="0" borderId="1" xfId="0" applyFont="1" applyFill="1" applyBorder="1" applyAlignment="1">
      <alignment vertical="center" wrapText="1"/>
    </xf>
    <xf numFmtId="4" fontId="29" fillId="0" borderId="1" xfId="0" applyNumberFormat="1" applyFont="1" applyFill="1" applyBorder="1" applyAlignment="1">
      <alignment vertical="center"/>
    </xf>
    <xf numFmtId="49" fontId="30" fillId="0" borderId="0" xfId="0" applyNumberFormat="1" applyFont="1" applyBorder="1" applyAlignment="1">
      <alignment horizontal="center" wrapText="1"/>
    </xf>
    <xf numFmtId="3" fontId="30" fillId="0" borderId="0" xfId="0" applyNumberFormat="1" applyFont="1" applyBorder="1" applyAlignment="1">
      <alignment horizontal="left" wrapText="1"/>
    </xf>
    <xf numFmtId="0" fontId="10" fillId="0" borderId="0" xfId="0" applyFont="1" applyFill="1"/>
    <xf numFmtId="4" fontId="21" fillId="0" borderId="0" xfId="0" applyNumberFormat="1" applyFont="1"/>
    <xf numFmtId="0" fontId="14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1" fillId="3" borderId="7" xfId="0" applyFont="1" applyFill="1" applyBorder="1" applyAlignment="1">
      <alignment horizontal="center" vertical="center" wrapText="1"/>
    </xf>
    <xf numFmtId="0" fontId="41" fillId="3" borderId="7" xfId="0" applyFont="1" applyFill="1" applyBorder="1" applyAlignment="1">
      <alignment horizontal="center" vertical="center"/>
    </xf>
    <xf numFmtId="0" fontId="41" fillId="3" borderId="7" xfId="0" applyFont="1" applyFill="1" applyBorder="1" applyAlignment="1">
      <alignment horizontal="left" vertical="center" wrapText="1"/>
    </xf>
    <xf numFmtId="0" fontId="43" fillId="3" borderId="1" xfId="0" applyFont="1" applyFill="1" applyBorder="1" applyAlignment="1">
      <alignment vertical="center" wrapText="1"/>
    </xf>
    <xf numFmtId="4" fontId="43" fillId="3" borderId="1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43" fillId="3" borderId="1" xfId="0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vertical="center" wrapText="1"/>
    </xf>
    <xf numFmtId="166" fontId="0" fillId="3" borderId="0" xfId="0" applyNumberFormat="1" applyFont="1" applyFill="1" applyAlignment="1">
      <alignment horizontal="center" vertical="center"/>
    </xf>
    <xf numFmtId="0" fontId="0" fillId="3" borderId="0" xfId="0" applyFont="1" applyFill="1" applyAlignment="1">
      <alignment vertical="center"/>
    </xf>
    <xf numFmtId="166" fontId="0" fillId="0" borderId="0" xfId="0" applyNumberFormat="1" applyFont="1" applyAlignment="1">
      <alignment vertical="center"/>
    </xf>
    <xf numFmtId="4" fontId="11" fillId="0" borderId="3" xfId="0" applyNumberFormat="1" applyFont="1" applyBorder="1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0" fillId="0" borderId="9" xfId="0" applyFont="1" applyBorder="1" applyAlignment="1">
      <alignment vertical="center"/>
    </xf>
    <xf numFmtId="0" fontId="12" fillId="3" borderId="0" xfId="0" applyFont="1" applyFill="1" applyAlignment="1">
      <alignment vertical="center"/>
    </xf>
    <xf numFmtId="49" fontId="21" fillId="3" borderId="1" xfId="0" applyNumberFormat="1" applyFont="1" applyFill="1" applyBorder="1" applyAlignment="1">
      <alignment horizontal="center" vertical="center" wrapText="1"/>
    </xf>
    <xf numFmtId="0" fontId="21" fillId="3" borderId="0" xfId="0" applyFont="1" applyFill="1" applyAlignment="1">
      <alignment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wrapText="1"/>
    </xf>
    <xf numFmtId="0" fontId="3" fillId="3" borderId="0" xfId="0" applyFont="1" applyFill="1"/>
    <xf numFmtId="0" fontId="5" fillId="3" borderId="0" xfId="0" applyFont="1" applyFill="1" applyAlignment="1">
      <alignment horizontal="center" vertical="center"/>
    </xf>
    <xf numFmtId="4" fontId="10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vertical="center"/>
    </xf>
    <xf numFmtId="0" fontId="21" fillId="3" borderId="1" xfId="0" applyFont="1" applyFill="1" applyBorder="1" applyAlignment="1">
      <alignment vertical="center" wrapText="1"/>
    </xf>
    <xf numFmtId="4" fontId="3" fillId="3" borderId="0" xfId="0" applyNumberFormat="1" applyFont="1" applyFill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2" fontId="21" fillId="3" borderId="1" xfId="0" applyNumberFormat="1" applyFont="1" applyFill="1" applyBorder="1" applyAlignment="1">
      <alignment vertical="center"/>
    </xf>
    <xf numFmtId="4" fontId="21" fillId="3" borderId="0" xfId="0" applyNumberFormat="1" applyFont="1" applyFill="1" applyAlignment="1">
      <alignment vertical="center"/>
    </xf>
    <xf numFmtId="4" fontId="5" fillId="3" borderId="0" xfId="0" applyNumberFormat="1" applyFont="1" applyFill="1" applyAlignment="1">
      <alignment vertical="center"/>
    </xf>
    <xf numFmtId="3" fontId="5" fillId="3" borderId="1" xfId="0" applyNumberFormat="1" applyFont="1" applyFill="1" applyBorder="1" applyAlignment="1">
      <alignment horizontal="left" vertical="center" wrapText="1"/>
    </xf>
    <xf numFmtId="4" fontId="8" fillId="3" borderId="0" xfId="0" applyNumberFormat="1" applyFont="1" applyFill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4" fontId="12" fillId="3" borderId="0" xfId="0" applyNumberFormat="1" applyFont="1" applyFill="1" applyAlignment="1">
      <alignment vertical="center"/>
    </xf>
    <xf numFmtId="4" fontId="20" fillId="3" borderId="1" xfId="0" applyNumberFormat="1" applyFont="1" applyFill="1" applyBorder="1" applyAlignment="1">
      <alignment vertical="center"/>
    </xf>
    <xf numFmtId="4" fontId="0" fillId="3" borderId="0" xfId="0" applyNumberFormat="1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Border="1" applyAlignment="1">
      <alignment horizontal="right" vertical="center" wrapText="1"/>
    </xf>
    <xf numFmtId="4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4" fontId="3" fillId="3" borderId="0" xfId="0" applyNumberFormat="1" applyFont="1" applyFill="1" applyAlignment="1">
      <alignment wrapText="1"/>
    </xf>
    <xf numFmtId="4" fontId="3" fillId="3" borderId="0" xfId="0" applyNumberFormat="1" applyFont="1" applyFill="1"/>
    <xf numFmtId="3" fontId="3" fillId="3" borderId="0" xfId="0" applyNumberFormat="1" applyFont="1" applyFill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49" fontId="21" fillId="3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3" fontId="10" fillId="3" borderId="0" xfId="0" applyNumberFormat="1" applyFont="1" applyFill="1" applyAlignment="1">
      <alignment vertical="center"/>
    </xf>
    <xf numFmtId="3" fontId="21" fillId="3" borderId="0" xfId="0" applyNumberFormat="1" applyFont="1" applyFill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3" fontId="3" fillId="3" borderId="0" xfId="0" applyNumberFormat="1" applyFont="1" applyFill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3" fontId="21" fillId="3" borderId="0" xfId="0" applyNumberFormat="1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4" fontId="20" fillId="3" borderId="0" xfId="0" applyNumberFormat="1" applyFont="1" applyFill="1" applyBorder="1" applyAlignment="1">
      <alignment vertical="center"/>
    </xf>
    <xf numFmtId="4" fontId="21" fillId="3" borderId="0" xfId="0" applyNumberFormat="1" applyFont="1" applyFill="1" applyAlignment="1">
      <alignment horizontal="right" vertical="center"/>
    </xf>
    <xf numFmtId="0" fontId="21" fillId="3" borderId="0" xfId="0" applyFont="1" applyFill="1" applyAlignment="1">
      <alignment horizontal="right" vertical="center"/>
    </xf>
    <xf numFmtId="0" fontId="21" fillId="3" borderId="0" xfId="0" applyFont="1" applyFill="1"/>
    <xf numFmtId="4" fontId="42" fillId="3" borderId="7" xfId="0" applyNumberFormat="1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167" fontId="26" fillId="0" borderId="1" xfId="1" applyNumberFormat="1" applyFont="1" applyBorder="1" applyAlignment="1">
      <alignment horizontal="right" vertical="center" wrapText="1"/>
    </xf>
    <xf numFmtId="0" fontId="26" fillId="0" borderId="0" xfId="0" applyFont="1" applyAlignment="1">
      <alignment vertical="center"/>
    </xf>
    <xf numFmtId="49" fontId="12" fillId="0" borderId="7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 shrinkToFit="1"/>
    </xf>
    <xf numFmtId="3" fontId="12" fillId="0" borderId="7" xfId="0" applyNumberFormat="1" applyFont="1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horizontal="left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shrinkToFit="1"/>
    </xf>
    <xf numFmtId="0" fontId="3" fillId="0" borderId="7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>
      <alignment horizontal="right" vertical="center"/>
    </xf>
    <xf numFmtId="3" fontId="3" fillId="2" borderId="7" xfId="0" applyNumberFormat="1" applyFont="1" applyFill="1" applyBorder="1" applyAlignment="1">
      <alignment horizontal="left" vertical="center" wrapText="1"/>
    </xf>
    <xf numFmtId="43" fontId="30" fillId="0" borderId="0" xfId="0" applyNumberFormat="1" applyFont="1" applyAlignment="1">
      <alignment vertical="center"/>
    </xf>
    <xf numFmtId="4" fontId="21" fillId="3" borderId="1" xfId="0" applyNumberFormat="1" applyFon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vertical="center" wrapText="1"/>
    </xf>
    <xf numFmtId="3" fontId="3" fillId="3" borderId="7" xfId="0" applyNumberFormat="1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4" fontId="11" fillId="0" borderId="7" xfId="0" applyNumberFormat="1" applyFont="1" applyBorder="1" applyAlignment="1">
      <alignment vertical="center"/>
    </xf>
    <xf numFmtId="4" fontId="16" fillId="0" borderId="1" xfId="0" applyNumberFormat="1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vertical="center"/>
    </xf>
    <xf numFmtId="0" fontId="43" fillId="3" borderId="7" xfId="0" applyFont="1" applyFill="1" applyBorder="1" applyAlignment="1">
      <alignment vertical="center" wrapText="1"/>
    </xf>
    <xf numFmtId="4" fontId="13" fillId="3" borderId="7" xfId="0" applyNumberFormat="1" applyFont="1" applyFill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vertical="center" wrapText="1"/>
    </xf>
    <xf numFmtId="167" fontId="33" fillId="0" borderId="1" xfId="1" applyNumberFormat="1" applyFont="1" applyBorder="1" applyAlignment="1">
      <alignment horizontal="right" vertic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4" fontId="43" fillId="0" borderId="1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4" fontId="41" fillId="3" borderId="7" xfId="0" applyNumberFormat="1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vertical="center"/>
    </xf>
    <xf numFmtId="0" fontId="41" fillId="0" borderId="7" xfId="0" applyFont="1" applyFill="1" applyBorder="1" applyAlignment="1">
      <alignment horizontal="center" vertical="center"/>
    </xf>
    <xf numFmtId="0" fontId="14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0" fontId="12" fillId="0" borderId="0" xfId="0" applyFont="1"/>
    <xf numFmtId="4" fontId="12" fillId="0" borderId="0" xfId="0" applyNumberFormat="1" applyFont="1" applyFill="1"/>
    <xf numFmtId="49" fontId="8" fillId="0" borderId="1" xfId="0" applyNumberFormat="1" applyFont="1" applyBorder="1" applyAlignment="1">
      <alignment horizontal="center" vertical="center" wrapText="1"/>
    </xf>
    <xf numFmtId="3" fontId="14" fillId="0" borderId="13" xfId="0" applyNumberFormat="1" applyFont="1" applyFill="1" applyBorder="1" applyAlignment="1">
      <alignment horizontal="left" vertical="center" wrapText="1"/>
    </xf>
    <xf numFmtId="49" fontId="14" fillId="0" borderId="7" xfId="0" applyNumberFormat="1" applyFont="1" applyFill="1" applyBorder="1" applyAlignment="1">
      <alignment horizontal="center" vertical="center" wrapText="1"/>
    </xf>
    <xf numFmtId="4" fontId="14" fillId="0" borderId="7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46" fillId="3" borderId="1" xfId="0" applyFont="1" applyFill="1" applyBorder="1" applyAlignment="1">
      <alignment horizontal="center" vertical="center"/>
    </xf>
    <xf numFmtId="0" fontId="47" fillId="3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4" fontId="16" fillId="0" borderId="0" xfId="0" applyNumberFormat="1" applyFont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43" fontId="26" fillId="0" borderId="1" xfId="1" applyFont="1" applyBorder="1" applyAlignment="1">
      <alignment horizontal="right" vertical="center" wrapText="1"/>
    </xf>
    <xf numFmtId="0" fontId="26" fillId="0" borderId="11" xfId="0" applyFont="1" applyBorder="1" applyAlignment="1">
      <alignment horizontal="left" vertical="center" wrapText="1"/>
    </xf>
    <xf numFmtId="0" fontId="44" fillId="3" borderId="7" xfId="0" applyFont="1" applyFill="1" applyBorder="1" applyAlignment="1">
      <alignment horizontal="center" vertical="center" wrapText="1"/>
    </xf>
    <xf numFmtId="4" fontId="40" fillId="3" borderId="7" xfId="0" applyNumberFormat="1" applyFont="1" applyFill="1" applyBorder="1" applyAlignment="1">
      <alignment vertical="center"/>
    </xf>
    <xf numFmtId="0" fontId="44" fillId="3" borderId="7" xfId="0" applyFont="1" applyFill="1" applyBorder="1" applyAlignment="1">
      <alignment horizontal="left" vertical="center" wrapText="1" indent="1"/>
    </xf>
    <xf numFmtId="0" fontId="35" fillId="3" borderId="1" xfId="0" applyFont="1" applyFill="1" applyBorder="1" applyAlignment="1">
      <alignment horizontal="center" vertical="center"/>
    </xf>
    <xf numFmtId="4" fontId="35" fillId="3" borderId="1" xfId="0" applyNumberFormat="1" applyFont="1" applyFill="1" applyBorder="1" applyAlignment="1">
      <alignment vertical="center"/>
    </xf>
    <xf numFmtId="0" fontId="35" fillId="3" borderId="1" xfId="0" applyFont="1" applyFill="1" applyBorder="1" applyAlignment="1">
      <alignment horizontal="left" vertical="center" wrapText="1" indent="1"/>
    </xf>
    <xf numFmtId="0" fontId="20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 indent="1"/>
    </xf>
    <xf numFmtId="0" fontId="34" fillId="3" borderId="1" xfId="0" applyFont="1" applyFill="1" applyBorder="1" applyAlignment="1">
      <alignment horizontal="center" vertical="center"/>
    </xf>
    <xf numFmtId="4" fontId="48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left" vertical="center" wrapText="1"/>
    </xf>
    <xf numFmtId="0" fontId="47" fillId="3" borderId="1" xfId="0" applyFont="1" applyFill="1" applyBorder="1" applyAlignment="1">
      <alignment vertical="center" wrapText="1"/>
    </xf>
    <xf numFmtId="4" fontId="47" fillId="3" borderId="1" xfId="0" applyNumberFormat="1" applyFont="1" applyFill="1" applyBorder="1" applyAlignment="1">
      <alignment vertical="center"/>
    </xf>
    <xf numFmtId="4" fontId="30" fillId="0" borderId="0" xfId="0" applyNumberFormat="1" applyFont="1"/>
    <xf numFmtId="4" fontId="0" fillId="0" borderId="0" xfId="0" applyNumberFormat="1" applyFont="1" applyAlignment="1">
      <alignment vertical="center"/>
    </xf>
    <xf numFmtId="4" fontId="8" fillId="2" borderId="7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right" vertical="center"/>
    </xf>
    <xf numFmtId="4" fontId="21" fillId="0" borderId="7" xfId="0" applyNumberFormat="1" applyFont="1" applyFill="1" applyBorder="1" applyAlignment="1">
      <alignment horizontal="right" vertical="center"/>
    </xf>
    <xf numFmtId="4" fontId="8" fillId="0" borderId="1" xfId="0" applyNumberFormat="1" applyFont="1" applyBorder="1" applyAlignment="1">
      <alignment vertical="center"/>
    </xf>
    <xf numFmtId="4" fontId="39" fillId="0" borderId="1" xfId="0" applyNumberFormat="1" applyFont="1" applyFill="1" applyBorder="1" applyAlignment="1">
      <alignment vertical="center"/>
    </xf>
    <xf numFmtId="4" fontId="32" fillId="0" borderId="1" xfId="1" applyNumberFormat="1" applyFont="1" applyBorder="1" applyAlignment="1">
      <alignment horizontal="right" vertical="center" wrapText="1"/>
    </xf>
    <xf numFmtId="4" fontId="29" fillId="0" borderId="1" xfId="0" applyNumberFormat="1" applyFont="1" applyBorder="1" applyAlignment="1">
      <alignment horizontal="right" vertical="center" wrapText="1"/>
    </xf>
    <xf numFmtId="4" fontId="30" fillId="0" borderId="1" xfId="0" applyNumberFormat="1" applyFont="1" applyBorder="1" applyAlignment="1">
      <alignment horizontal="right" vertical="center" wrapText="1"/>
    </xf>
    <xf numFmtId="4" fontId="23" fillId="0" borderId="1" xfId="0" applyNumberFormat="1" applyFont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33" fillId="0" borderId="1" xfId="0" applyNumberFormat="1" applyFont="1" applyBorder="1" applyAlignment="1">
      <alignment horizontal="right" vertical="center" wrapText="1"/>
    </xf>
    <xf numFmtId="4" fontId="41" fillId="3" borderId="7" xfId="0" applyNumberFormat="1" applyFont="1" applyFill="1" applyBorder="1" applyAlignment="1">
      <alignment horizontal="right" vertical="center"/>
    </xf>
    <xf numFmtId="4" fontId="44" fillId="3" borderId="7" xfId="0" applyNumberFormat="1" applyFont="1" applyFill="1" applyBorder="1" applyAlignment="1">
      <alignment horizontal="right" vertical="center"/>
    </xf>
    <xf numFmtId="4" fontId="42" fillId="3" borderId="7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horizontal="center" wrapText="1"/>
    </xf>
    <xf numFmtId="9" fontId="12" fillId="3" borderId="1" xfId="2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vertical="center"/>
    </xf>
    <xf numFmtId="164" fontId="10" fillId="3" borderId="0" xfId="0" applyNumberFormat="1" applyFont="1" applyFill="1" applyBorder="1" applyAlignment="1">
      <alignment vertical="center"/>
    </xf>
    <xf numFmtId="164" fontId="12" fillId="3" borderId="0" xfId="0" applyNumberFormat="1" applyFont="1" applyFill="1" applyBorder="1" applyAlignment="1">
      <alignment vertical="center"/>
    </xf>
    <xf numFmtId="164" fontId="10" fillId="3" borderId="0" xfId="0" applyNumberFormat="1" applyFont="1" applyFill="1" applyAlignment="1">
      <alignment vertical="center"/>
    </xf>
    <xf numFmtId="164" fontId="10" fillId="3" borderId="0" xfId="0" applyNumberFormat="1" applyFont="1" applyFill="1"/>
    <xf numFmtId="4" fontId="18" fillId="3" borderId="1" xfId="0" applyNumberFormat="1" applyFont="1" applyFill="1" applyBorder="1" applyAlignment="1">
      <alignment vertical="center"/>
    </xf>
    <xf numFmtId="4" fontId="21" fillId="3" borderId="0" xfId="0" applyNumberFormat="1" applyFont="1" applyFill="1"/>
    <xf numFmtId="0" fontId="10" fillId="2" borderId="9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right" vertical="center"/>
    </xf>
    <xf numFmtId="3" fontId="17" fillId="3" borderId="0" xfId="0" applyNumberFormat="1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48" fillId="3" borderId="1" xfId="0" applyFont="1" applyFill="1" applyBorder="1" applyAlignment="1">
      <alignment horizontal="center" vertical="center"/>
    </xf>
    <xf numFmtId="4" fontId="50" fillId="3" borderId="1" xfId="0" applyNumberFormat="1" applyFont="1" applyFill="1" applyBorder="1" applyAlignment="1">
      <alignment vertical="center"/>
    </xf>
    <xf numFmtId="2" fontId="50" fillId="3" borderId="1" xfId="0" applyNumberFormat="1" applyFont="1" applyFill="1" applyBorder="1" applyAlignment="1">
      <alignment vertical="center"/>
    </xf>
    <xf numFmtId="0" fontId="49" fillId="3" borderId="1" xfId="0" applyFont="1" applyFill="1" applyBorder="1" applyAlignment="1">
      <alignment horizontal="center" vertical="center"/>
    </xf>
    <xf numFmtId="4" fontId="51" fillId="3" borderId="1" xfId="0" applyNumberFormat="1" applyFont="1" applyFill="1" applyBorder="1" applyAlignment="1">
      <alignment vertical="center"/>
    </xf>
    <xf numFmtId="3" fontId="12" fillId="3" borderId="0" xfId="0" applyNumberFormat="1" applyFont="1" applyFill="1" applyBorder="1" applyAlignment="1">
      <alignment vertical="center"/>
    </xf>
    <xf numFmtId="0" fontId="47" fillId="0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3" fontId="23" fillId="0" borderId="1" xfId="1" applyFont="1" applyBorder="1" applyAlignment="1">
      <alignment horizontal="right" vertical="center" wrapText="1"/>
    </xf>
    <xf numFmtId="4" fontId="23" fillId="0" borderId="1" xfId="1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left" vertical="center" wrapText="1"/>
    </xf>
    <xf numFmtId="0" fontId="33" fillId="0" borderId="11" xfId="0" applyFont="1" applyBorder="1" applyAlignment="1">
      <alignment horizontal="left" vertical="center" wrapText="1"/>
    </xf>
    <xf numFmtId="43" fontId="33" fillId="0" borderId="1" xfId="1" applyFont="1" applyBorder="1" applyAlignment="1">
      <alignment horizontal="right" vertical="center" wrapText="1"/>
    </xf>
    <xf numFmtId="4" fontId="33" fillId="0" borderId="1" xfId="1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167" fontId="23" fillId="0" borderId="1" xfId="1" applyNumberFormat="1" applyFont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45" fillId="3" borderId="7" xfId="0" applyFont="1" applyFill="1" applyBorder="1" applyAlignment="1">
      <alignment horizontal="center" vertical="center" wrapText="1"/>
    </xf>
    <xf numFmtId="4" fontId="44" fillId="3" borderId="7" xfId="0" applyNumberFormat="1" applyFont="1" applyFill="1" applyBorder="1" applyAlignment="1">
      <alignment vertical="center"/>
    </xf>
    <xf numFmtId="0" fontId="15" fillId="3" borderId="7" xfId="0" applyFont="1" applyFill="1" applyBorder="1" applyAlignment="1">
      <alignment vertical="center" wrapText="1"/>
    </xf>
    <xf numFmtId="165" fontId="23" fillId="0" borderId="1" xfId="1" applyNumberFormat="1" applyFont="1" applyBorder="1" applyAlignment="1">
      <alignment horizontal="right" vertical="center" wrapText="1"/>
    </xf>
    <xf numFmtId="0" fontId="12" fillId="3" borderId="0" xfId="0" applyFont="1" applyFill="1" applyBorder="1" applyAlignment="1">
      <alignment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left" vertical="center" wrapText="1"/>
    </xf>
    <xf numFmtId="4" fontId="10" fillId="0" borderId="0" xfId="0" applyNumberFormat="1" applyFont="1" applyFill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4" fontId="21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left" vertical="center" wrapText="1"/>
    </xf>
    <xf numFmtId="4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4" fontId="20" fillId="0" borderId="1" xfId="0" applyNumberFormat="1" applyFont="1" applyFill="1" applyBorder="1" applyAlignment="1">
      <alignment vertical="center"/>
    </xf>
    <xf numFmtId="4" fontId="47" fillId="0" borderId="1" xfId="0" applyNumberFormat="1" applyFont="1" applyFill="1" applyBorder="1" applyAlignment="1">
      <alignment vertical="center"/>
    </xf>
    <xf numFmtId="49" fontId="52" fillId="0" borderId="1" xfId="0" applyNumberFormat="1" applyFont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" fontId="10" fillId="0" borderId="11" xfId="0" applyNumberFormat="1" applyFont="1" applyFill="1" applyBorder="1" applyAlignment="1">
      <alignment vertical="center"/>
    </xf>
    <xf numFmtId="4" fontId="21" fillId="0" borderId="11" xfId="0" applyNumberFormat="1" applyFont="1" applyFill="1" applyBorder="1" applyAlignment="1">
      <alignment vertical="center"/>
    </xf>
    <xf numFmtId="4" fontId="12" fillId="0" borderId="11" xfId="0" applyNumberFormat="1" applyFont="1" applyFill="1" applyBorder="1" applyAlignment="1">
      <alignment vertical="center"/>
    </xf>
    <xf numFmtId="4" fontId="51" fillId="0" borderId="0" xfId="0" applyNumberFormat="1" applyFont="1" applyFill="1" applyBorder="1" applyAlignment="1">
      <alignment horizontal="right" vertical="center"/>
    </xf>
    <xf numFmtId="4" fontId="51" fillId="0" borderId="0" xfId="0" applyNumberFormat="1" applyFont="1" applyFill="1" applyBorder="1" applyAlignment="1">
      <alignment vertical="center"/>
    </xf>
    <xf numFmtId="4" fontId="52" fillId="0" borderId="0" xfId="0" applyNumberFormat="1" applyFont="1" applyAlignment="1">
      <alignment vertical="center"/>
    </xf>
    <xf numFmtId="0" fontId="29" fillId="0" borderId="1" xfId="0" applyFont="1" applyBorder="1" applyAlignment="1">
      <alignment horizontal="center" vertical="center"/>
    </xf>
    <xf numFmtId="3" fontId="12" fillId="3" borderId="7" xfId="0" applyNumberFormat="1" applyFont="1" applyFill="1" applyBorder="1" applyAlignment="1">
      <alignment horizontal="left" vertical="center" wrapText="1"/>
    </xf>
    <xf numFmtId="49" fontId="46" fillId="0" borderId="1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Border="1" applyAlignment="1">
      <alignment horizontal="center" vertical="center" wrapText="1"/>
    </xf>
    <xf numFmtId="0" fontId="53" fillId="0" borderId="1" xfId="0" applyFont="1" applyFill="1" applyBorder="1" applyAlignment="1">
      <alignment vertical="center" wrapText="1"/>
    </xf>
    <xf numFmtId="0" fontId="53" fillId="0" borderId="1" xfId="0" applyFont="1" applyFill="1" applyBorder="1" applyAlignment="1">
      <alignment vertical="center"/>
    </xf>
    <xf numFmtId="49" fontId="54" fillId="0" borderId="1" xfId="0" applyNumberFormat="1" applyFont="1" applyFill="1" applyBorder="1" applyAlignment="1">
      <alignment horizontal="center" vertical="center" wrapText="1"/>
    </xf>
    <xf numFmtId="49" fontId="47" fillId="0" borderId="1" xfId="0" applyNumberFormat="1" applyFont="1" applyFill="1" applyBorder="1" applyAlignment="1">
      <alignment horizontal="center" vertical="center" wrapText="1"/>
    </xf>
    <xf numFmtId="43" fontId="33" fillId="0" borderId="1" xfId="0" applyNumberFormat="1" applyFont="1" applyBorder="1" applyAlignment="1">
      <alignment horizontal="right" vertical="center" indent="1"/>
    </xf>
    <xf numFmtId="0" fontId="35" fillId="3" borderId="7" xfId="0" applyFont="1" applyFill="1" applyBorder="1" applyAlignment="1">
      <alignment horizontal="left" vertical="center" wrapText="1" indent="1"/>
    </xf>
    <xf numFmtId="0" fontId="20" fillId="3" borderId="1" xfId="0" applyFont="1" applyFill="1" applyBorder="1" applyAlignment="1">
      <alignment horizontal="left" vertical="center" wrapText="1" indent="1"/>
    </xf>
    <xf numFmtId="0" fontId="28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9" xfId="0" applyNumberFormat="1" applyFont="1" applyFill="1" applyBorder="1" applyAlignment="1">
      <alignment horizontal="left" vertical="center"/>
    </xf>
    <xf numFmtId="0" fontId="18" fillId="0" borderId="2" xfId="0" applyNumberFormat="1" applyFont="1" applyFill="1" applyBorder="1" applyAlignment="1">
      <alignment horizontal="left" vertical="center"/>
    </xf>
    <xf numFmtId="0" fontId="20" fillId="0" borderId="2" xfId="0" applyNumberFormat="1" applyFont="1" applyFill="1" applyBorder="1" applyAlignment="1">
      <alignment vertical="center"/>
    </xf>
    <xf numFmtId="0" fontId="20" fillId="0" borderId="11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7" fillId="0" borderId="0" xfId="0" applyNumberFormat="1" applyFont="1" applyFill="1" applyAlignment="1">
      <alignment horizontal="center" wrapText="1"/>
    </xf>
    <xf numFmtId="0" fontId="38" fillId="0" borderId="0" xfId="0" applyFont="1" applyFill="1" applyAlignment="1">
      <alignment horizontal="center" wrapText="1"/>
    </xf>
    <xf numFmtId="3" fontId="39" fillId="0" borderId="8" xfId="0" applyNumberFormat="1" applyFont="1" applyFill="1" applyBorder="1" applyAlignment="1">
      <alignment horizontal="left" wrapText="1"/>
    </xf>
    <xf numFmtId="0" fontId="33" fillId="0" borderId="8" xfId="0" applyFont="1" applyFill="1" applyBorder="1" applyAlignment="1">
      <alignment horizontal="left" wrapText="1"/>
    </xf>
    <xf numFmtId="3" fontId="17" fillId="3" borderId="0" xfId="0" applyNumberFormat="1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0" fontId="0" fillId="3" borderId="11" xfId="0" applyNumberFormat="1" applyFont="1" applyFill="1" applyBorder="1" applyAlignment="1">
      <alignment horizontal="center" vertical="center" wrapText="1"/>
    </xf>
    <xf numFmtId="3" fontId="8" fillId="3" borderId="9" xfId="0" applyNumberFormat="1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3" fontId="6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3" fontId="6" fillId="0" borderId="8" xfId="0" applyNumberFormat="1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3" fontId="39" fillId="0" borderId="0" xfId="0" applyNumberFormat="1" applyFont="1" applyFill="1" applyAlignment="1">
      <alignment horizontal="center" wrapText="1"/>
    </xf>
    <xf numFmtId="0" fontId="33" fillId="0" borderId="0" xfId="0" applyFont="1" applyFill="1" applyAlignment="1">
      <alignment horizontal="center" wrapText="1"/>
    </xf>
    <xf numFmtId="0" fontId="29" fillId="0" borderId="1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2" fillId="0" borderId="2" xfId="0" applyFont="1" applyBorder="1" applyAlignment="1">
      <alignment vertical="center" wrapText="1"/>
    </xf>
    <xf numFmtId="0" fontId="32" fillId="0" borderId="11" xfId="0" applyFont="1" applyBorder="1" applyAlignment="1">
      <alignment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30" fillId="0" borderId="0" xfId="0" applyFont="1" applyAlignment="1"/>
    <xf numFmtId="0" fontId="33" fillId="0" borderId="0" xfId="0" applyFont="1" applyAlignment="1">
      <alignment horizontal="right" wrapText="1"/>
    </xf>
    <xf numFmtId="0" fontId="41" fillId="3" borderId="8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9" xfId="0" applyFont="1" applyFill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4" fontId="10" fillId="3" borderId="0" xfId="0" applyNumberFormat="1" applyFont="1" applyFill="1" applyBorder="1" applyAlignment="1">
      <alignment vertical="center"/>
    </xf>
    <xf numFmtId="4" fontId="12" fillId="3" borderId="0" xfId="0" applyNumberFormat="1" applyFont="1" applyFill="1" applyBorder="1" applyAlignment="1">
      <alignment vertic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99"/>
  <sheetViews>
    <sheetView topLeftCell="C1" zoomScale="130" zoomScaleNormal="130" workbookViewId="0">
      <pane ySplit="4" topLeftCell="A224" activePane="bottomLeft" state="frozen"/>
      <selection pane="bottomLeft" activeCell="F239" sqref="F239"/>
    </sheetView>
  </sheetViews>
  <sheetFormatPr defaultRowHeight="12"/>
  <cols>
    <col min="1" max="1" width="0.140625" style="1" customWidth="1"/>
    <col min="2" max="2" width="5.42578125" style="54" customWidth="1"/>
    <col min="3" max="3" width="7.140625" style="54" customWidth="1"/>
    <col min="4" max="4" width="5.42578125" style="54" customWidth="1"/>
    <col min="5" max="5" width="42.28515625" style="1" customWidth="1"/>
    <col min="6" max="6" width="12.5703125" style="16" customWidth="1"/>
    <col min="7" max="7" width="12.7109375" style="1" customWidth="1"/>
    <col min="8" max="8" width="12.7109375" style="17" customWidth="1"/>
    <col min="9" max="9" width="12.5703125" style="87" customWidth="1"/>
    <col min="10" max="10" width="13" style="17" customWidth="1"/>
    <col min="11" max="11" width="10.42578125" style="51" customWidth="1"/>
    <col min="12" max="16384" width="9.140625" style="1"/>
  </cols>
  <sheetData>
    <row r="1" spans="2:11" ht="12.75">
      <c r="B1" s="591" t="s">
        <v>475</v>
      </c>
      <c r="C1" s="592"/>
      <c r="D1" s="592"/>
      <c r="E1" s="592"/>
      <c r="F1" s="592"/>
      <c r="G1" s="592"/>
      <c r="H1" s="592"/>
      <c r="I1" s="592"/>
      <c r="J1" s="592"/>
      <c r="K1" s="592"/>
    </row>
    <row r="2" spans="2:11" ht="11.25" customHeight="1">
      <c r="B2" s="52"/>
      <c r="C2" s="53"/>
      <c r="D2" s="53"/>
      <c r="E2" s="19" t="s">
        <v>91</v>
      </c>
      <c r="F2" s="86"/>
      <c r="G2" s="19"/>
      <c r="H2" s="19"/>
      <c r="I2" s="86"/>
      <c r="J2" s="19" t="s">
        <v>267</v>
      </c>
      <c r="K2" s="50"/>
    </row>
    <row r="3" spans="2:11" s="92" customFormat="1" ht="12.75">
      <c r="B3" s="89"/>
      <c r="C3" s="90"/>
      <c r="D3" s="89"/>
      <c r="E3" s="91"/>
      <c r="F3" s="593" t="s">
        <v>72</v>
      </c>
      <c r="G3" s="594"/>
      <c r="H3" s="595" t="s">
        <v>111</v>
      </c>
      <c r="I3" s="596"/>
      <c r="J3" s="597"/>
      <c r="K3" s="598"/>
    </row>
    <row r="4" spans="2:11" s="92" customFormat="1" ht="14.25" customHeight="1">
      <c r="B4" s="93" t="s">
        <v>69</v>
      </c>
      <c r="C4" s="94" t="s">
        <v>70</v>
      </c>
      <c r="D4" s="95" t="s">
        <v>71</v>
      </c>
      <c r="E4" s="96" t="s">
        <v>0</v>
      </c>
      <c r="F4" s="97" t="s">
        <v>10</v>
      </c>
      <c r="G4" s="97" t="s">
        <v>77</v>
      </c>
      <c r="H4" s="98" t="s">
        <v>74</v>
      </c>
      <c r="I4" s="98" t="s">
        <v>75</v>
      </c>
      <c r="J4" s="98" t="s">
        <v>76</v>
      </c>
      <c r="K4" s="99" t="s">
        <v>11</v>
      </c>
    </row>
    <row r="5" spans="2:11" s="92" customFormat="1" ht="12.75" customHeight="1">
      <c r="B5" s="461" t="s">
        <v>187</v>
      </c>
      <c r="C5" s="94"/>
      <c r="D5" s="95"/>
      <c r="E5" s="460" t="s">
        <v>48</v>
      </c>
      <c r="F5" s="462">
        <f t="shared" ref="F5:K5" si="0">SUM(F6)</f>
        <v>241927.06</v>
      </c>
      <c r="G5" s="462">
        <f t="shared" si="0"/>
        <v>241872.25</v>
      </c>
      <c r="H5" s="462">
        <f t="shared" si="0"/>
        <v>2925.19</v>
      </c>
      <c r="I5" s="462">
        <f t="shared" si="0"/>
        <v>238947.06</v>
      </c>
      <c r="J5" s="462">
        <f t="shared" si="0"/>
        <v>0</v>
      </c>
      <c r="K5" s="462">
        <f t="shared" si="0"/>
        <v>99.977344411162605</v>
      </c>
    </row>
    <row r="6" spans="2:11" s="107" customFormat="1" ht="14.25" customHeight="1">
      <c r="B6" s="102"/>
      <c r="C6" s="103" t="s">
        <v>90</v>
      </c>
      <c r="D6" s="104"/>
      <c r="E6" s="105" t="s">
        <v>35</v>
      </c>
      <c r="F6" s="100">
        <f>SUM(F7)</f>
        <v>241927.06</v>
      </c>
      <c r="G6" s="106">
        <f>SUM(H6:J6)</f>
        <v>241872.25</v>
      </c>
      <c r="H6" s="106">
        <f>SUM(H7)</f>
        <v>2925.19</v>
      </c>
      <c r="I6" s="100">
        <f>SUM(I7)</f>
        <v>238947.06</v>
      </c>
      <c r="J6" s="106">
        <f>SUM(J7)</f>
        <v>0</v>
      </c>
      <c r="K6" s="492">
        <f>SUM(G6*100/F6)</f>
        <v>99.977344411162605</v>
      </c>
    </row>
    <row r="7" spans="2:11" s="107" customFormat="1" ht="12" customHeight="1">
      <c r="B7" s="102"/>
      <c r="C7" s="103"/>
      <c r="D7" s="104"/>
      <c r="E7" s="108" t="s">
        <v>232</v>
      </c>
      <c r="F7" s="109">
        <f>SUM(F8:F9)</f>
        <v>241927.06</v>
      </c>
      <c r="G7" s="110">
        <f>SUM(G8:G9)</f>
        <v>241872.25</v>
      </c>
      <c r="H7" s="110">
        <f>SUM(H8:H9)</f>
        <v>2925.19</v>
      </c>
      <c r="I7" s="109">
        <f>SUM(I8:I9)</f>
        <v>238947.06</v>
      </c>
      <c r="J7" s="110">
        <f>SUM(J8:J9)</f>
        <v>0</v>
      </c>
      <c r="K7" s="110">
        <f>SUM(G7*100/F7)</f>
        <v>99.977344411162605</v>
      </c>
    </row>
    <row r="8" spans="2:11" s="116" customFormat="1" ht="62.25" customHeight="1">
      <c r="B8" s="111"/>
      <c r="C8" s="112"/>
      <c r="D8" s="113" t="s">
        <v>115</v>
      </c>
      <c r="E8" s="114" t="s">
        <v>330</v>
      </c>
      <c r="F8" s="115">
        <v>2980</v>
      </c>
      <c r="G8" s="347">
        <v>2925.19</v>
      </c>
      <c r="H8" s="110">
        <f>G8</f>
        <v>2925.19</v>
      </c>
      <c r="I8" s="109"/>
      <c r="J8" s="110"/>
      <c r="K8" s="110">
        <f>SUM(G8*100/F8)</f>
        <v>98.16073825503355</v>
      </c>
    </row>
    <row r="9" spans="2:11" s="116" customFormat="1" ht="37.5" customHeight="1">
      <c r="B9" s="111"/>
      <c r="C9" s="112"/>
      <c r="D9" s="117">
        <v>2010</v>
      </c>
      <c r="E9" s="114" t="s">
        <v>92</v>
      </c>
      <c r="F9" s="115">
        <v>238947.06</v>
      </c>
      <c r="G9" s="347">
        <v>238947.06</v>
      </c>
      <c r="H9" s="110"/>
      <c r="I9" s="109">
        <f>G9</f>
        <v>238947.06</v>
      </c>
      <c r="J9" s="110"/>
      <c r="K9" s="110">
        <f>SUM(G9*100/F9)</f>
        <v>100</v>
      </c>
    </row>
    <row r="10" spans="2:11" s="122" customFormat="1">
      <c r="B10" s="118" t="s">
        <v>106</v>
      </c>
      <c r="C10" s="118"/>
      <c r="D10" s="118"/>
      <c r="E10" s="119" t="s">
        <v>14</v>
      </c>
      <c r="F10" s="120">
        <f>F11+F14</f>
        <v>127648</v>
      </c>
      <c r="G10" s="120">
        <f>G11+G14</f>
        <v>111445.78</v>
      </c>
      <c r="H10" s="120">
        <f>H11+H14</f>
        <v>82647.58</v>
      </c>
      <c r="I10" s="121">
        <f>SUM(I11)</f>
        <v>0</v>
      </c>
      <c r="J10" s="121">
        <f>SUM(J11)</f>
        <v>28798.2</v>
      </c>
      <c r="K10" s="492">
        <f>SUM(G10*100/F10)</f>
        <v>87.307110177989472</v>
      </c>
    </row>
    <row r="11" spans="2:11" s="122" customFormat="1" ht="14.25" customHeight="1">
      <c r="B11" s="118"/>
      <c r="C11" s="118" t="s">
        <v>107</v>
      </c>
      <c r="D11" s="118"/>
      <c r="E11" s="119" t="s">
        <v>108</v>
      </c>
      <c r="F11" s="123">
        <f>SUM(F13)</f>
        <v>45000</v>
      </c>
      <c r="G11" s="123">
        <f>SUM(G13)</f>
        <v>28798.2</v>
      </c>
      <c r="H11" s="124">
        <f>H13</f>
        <v>0</v>
      </c>
      <c r="I11" s="124">
        <f>SUM(I13)</f>
        <v>0</v>
      </c>
      <c r="J11" s="124">
        <f>SUM(J13)</f>
        <v>28798.2</v>
      </c>
      <c r="K11" s="124">
        <f t="shared" ref="K11:K102" si="1">SUM(G11*100/F11)</f>
        <v>63.996000000000002</v>
      </c>
    </row>
    <row r="12" spans="2:11" s="122" customFormat="1" ht="14.25" customHeight="1">
      <c r="B12" s="118"/>
      <c r="C12" s="118"/>
      <c r="D12" s="118"/>
      <c r="E12" s="125" t="s">
        <v>232</v>
      </c>
      <c r="F12" s="126">
        <f>SUM(F13)</f>
        <v>45000</v>
      </c>
      <c r="G12" s="126">
        <f>SUM(G13)</f>
        <v>28798.2</v>
      </c>
      <c r="H12" s="126">
        <f>SUM(H13)</f>
        <v>0</v>
      </c>
      <c r="I12" s="126">
        <f>SUM(I13)</f>
        <v>0</v>
      </c>
      <c r="J12" s="126">
        <f>SUM(J13)</f>
        <v>28798.2</v>
      </c>
      <c r="K12" s="126">
        <f t="shared" si="1"/>
        <v>63.996000000000002</v>
      </c>
    </row>
    <row r="13" spans="2:11" s="131" customFormat="1" ht="37.5" customHeight="1">
      <c r="B13" s="127"/>
      <c r="C13" s="127"/>
      <c r="D13" s="127" t="s">
        <v>109</v>
      </c>
      <c r="E13" s="128" t="s">
        <v>112</v>
      </c>
      <c r="F13" s="129">
        <v>45000</v>
      </c>
      <c r="G13" s="130">
        <v>28798.2</v>
      </c>
      <c r="H13" s="126"/>
      <c r="I13" s="126"/>
      <c r="J13" s="126">
        <f>G13</f>
        <v>28798.2</v>
      </c>
      <c r="K13" s="126">
        <f t="shared" si="1"/>
        <v>63.996000000000002</v>
      </c>
    </row>
    <row r="14" spans="2:11" s="131" customFormat="1" ht="18" customHeight="1">
      <c r="B14" s="127"/>
      <c r="C14" s="132" t="s">
        <v>204</v>
      </c>
      <c r="D14" s="127"/>
      <c r="E14" s="388" t="s">
        <v>2</v>
      </c>
      <c r="F14" s="134">
        <f>F16</f>
        <v>82648</v>
      </c>
      <c r="G14" s="134">
        <f>G16</f>
        <v>82647.58</v>
      </c>
      <c r="H14" s="124">
        <f>H15</f>
        <v>82647.58</v>
      </c>
      <c r="I14" s="126"/>
      <c r="J14" s="126"/>
      <c r="K14" s="126">
        <f>SUM(G14*100/F14)</f>
        <v>99.999491820733709</v>
      </c>
    </row>
    <row r="15" spans="2:11" s="136" customFormat="1" ht="16.5" customHeight="1">
      <c r="B15" s="135"/>
      <c r="C15" s="135"/>
      <c r="D15" s="135"/>
      <c r="E15" s="363" t="s">
        <v>233</v>
      </c>
      <c r="F15" s="126">
        <f>F16</f>
        <v>82648</v>
      </c>
      <c r="G15" s="126">
        <f>SUM(G16)</f>
        <v>82647.58</v>
      </c>
      <c r="H15" s="126">
        <f>H16</f>
        <v>82647.58</v>
      </c>
      <c r="I15" s="126"/>
      <c r="J15" s="126"/>
      <c r="K15" s="126">
        <f>SUM(G15*100/F15)</f>
        <v>99.999491820733709</v>
      </c>
    </row>
    <row r="16" spans="2:11" s="131" customFormat="1" ht="55.5" customHeight="1">
      <c r="B16" s="127"/>
      <c r="C16" s="127"/>
      <c r="D16" s="127" t="s">
        <v>389</v>
      </c>
      <c r="E16" s="128" t="s">
        <v>392</v>
      </c>
      <c r="F16" s="129">
        <v>82648</v>
      </c>
      <c r="G16" s="130">
        <v>82647.58</v>
      </c>
      <c r="H16" s="126">
        <v>82647.58</v>
      </c>
      <c r="I16" s="126"/>
      <c r="J16" s="126"/>
      <c r="K16" s="126">
        <f t="shared" si="1"/>
        <v>99.999491820733709</v>
      </c>
    </row>
    <row r="17" spans="2:11" s="101" customFormat="1" ht="14.25" customHeight="1">
      <c r="B17" s="118" t="s">
        <v>113</v>
      </c>
      <c r="C17" s="118"/>
      <c r="D17" s="118"/>
      <c r="E17" s="119" t="s">
        <v>16</v>
      </c>
      <c r="F17" s="123">
        <f>F18</f>
        <v>163562</v>
      </c>
      <c r="G17" s="123">
        <f>SUM(G18)</f>
        <v>163048.21999999997</v>
      </c>
      <c r="H17" s="124">
        <f t="shared" ref="H17:J18" si="2">SUM(H18)</f>
        <v>163048.21999999997</v>
      </c>
      <c r="I17" s="124">
        <f t="shared" si="2"/>
        <v>0</v>
      </c>
      <c r="J17" s="124">
        <f t="shared" si="2"/>
        <v>0</v>
      </c>
      <c r="K17" s="124">
        <f t="shared" si="1"/>
        <v>99.685880583509601</v>
      </c>
    </row>
    <row r="18" spans="2:11" s="136" customFormat="1" ht="12.75" customHeight="1">
      <c r="B18" s="140"/>
      <c r="C18" s="140" t="s">
        <v>114</v>
      </c>
      <c r="D18" s="140"/>
      <c r="E18" s="141" t="s">
        <v>18</v>
      </c>
      <c r="F18" s="123">
        <f>SUM(F19+F25)</f>
        <v>163562</v>
      </c>
      <c r="G18" s="123">
        <f>SUM(G19+G25)</f>
        <v>163048.21999999997</v>
      </c>
      <c r="H18" s="123">
        <f>SUM(H19+H25)</f>
        <v>163048.21999999997</v>
      </c>
      <c r="I18" s="123">
        <f t="shared" si="2"/>
        <v>0</v>
      </c>
      <c r="J18" s="123">
        <f t="shared" si="2"/>
        <v>0</v>
      </c>
      <c r="K18" s="124">
        <f t="shared" si="1"/>
        <v>99.685880583509601</v>
      </c>
    </row>
    <row r="19" spans="2:11" s="131" customFormat="1" ht="15.75" customHeight="1">
      <c r="B19" s="143"/>
      <c r="C19" s="143"/>
      <c r="D19" s="143"/>
      <c r="E19" s="144" t="s">
        <v>232</v>
      </c>
      <c r="F19" s="126">
        <f>SUM(F20:F24)</f>
        <v>113562</v>
      </c>
      <c r="G19" s="126">
        <f t="shared" ref="G19:J19" si="3">SUM(G20:G24)</f>
        <v>113048.21999999999</v>
      </c>
      <c r="H19" s="126">
        <f t="shared" si="3"/>
        <v>113048.21999999999</v>
      </c>
      <c r="I19" s="126">
        <f t="shared" si="3"/>
        <v>0</v>
      </c>
      <c r="J19" s="126">
        <f t="shared" si="3"/>
        <v>0</v>
      </c>
      <c r="K19" s="126">
        <f t="shared" si="1"/>
        <v>99.547577534738721</v>
      </c>
    </row>
    <row r="20" spans="2:11" s="136" customFormat="1" ht="27" customHeight="1">
      <c r="B20" s="147"/>
      <c r="C20" s="147"/>
      <c r="D20" s="147" t="s">
        <v>318</v>
      </c>
      <c r="E20" s="114" t="s">
        <v>319</v>
      </c>
      <c r="F20" s="130">
        <v>30852</v>
      </c>
      <c r="G20" s="148">
        <v>30851.08</v>
      </c>
      <c r="H20" s="149">
        <f>G20</f>
        <v>30851.08</v>
      </c>
      <c r="I20" s="126"/>
      <c r="J20" s="149"/>
      <c r="K20" s="126">
        <f t="shared" si="1"/>
        <v>99.997018021522109</v>
      </c>
    </row>
    <row r="21" spans="2:11" s="101" customFormat="1" ht="60.75" customHeight="1">
      <c r="B21" s="147"/>
      <c r="C21" s="147"/>
      <c r="D21" s="147" t="s">
        <v>115</v>
      </c>
      <c r="E21" s="114" t="s">
        <v>330</v>
      </c>
      <c r="F21" s="130">
        <v>51100</v>
      </c>
      <c r="G21" s="148">
        <v>51211.82</v>
      </c>
      <c r="H21" s="156">
        <f>G21</f>
        <v>51211.82</v>
      </c>
      <c r="I21" s="126"/>
      <c r="J21" s="149"/>
      <c r="K21" s="126">
        <f t="shared" si="1"/>
        <v>100.21882583170255</v>
      </c>
    </row>
    <row r="22" spans="2:11" s="122" customFormat="1">
      <c r="B22" s="147"/>
      <c r="C22" s="147"/>
      <c r="D22" s="147" t="s">
        <v>169</v>
      </c>
      <c r="E22" s="114" t="s">
        <v>170</v>
      </c>
      <c r="F22" s="130">
        <v>26000</v>
      </c>
      <c r="G22" s="148">
        <v>25422.959999999999</v>
      </c>
      <c r="H22" s="149">
        <f>G22</f>
        <v>25422.959999999999</v>
      </c>
      <c r="I22" s="126"/>
      <c r="J22" s="149"/>
      <c r="K22" s="126">
        <f t="shared" si="1"/>
        <v>97.780615384615388</v>
      </c>
    </row>
    <row r="23" spans="2:11" s="142" customFormat="1" ht="13.5" customHeight="1">
      <c r="B23" s="147"/>
      <c r="C23" s="147"/>
      <c r="D23" s="147" t="s">
        <v>101</v>
      </c>
      <c r="E23" s="114" t="s">
        <v>329</v>
      </c>
      <c r="F23" s="130">
        <v>5360</v>
      </c>
      <c r="G23" s="148">
        <v>5355.2</v>
      </c>
      <c r="H23" s="149">
        <f>G23</f>
        <v>5355.2</v>
      </c>
      <c r="I23" s="126"/>
      <c r="J23" s="149"/>
      <c r="K23" s="126">
        <f t="shared" si="1"/>
        <v>99.910447761194035</v>
      </c>
    </row>
    <row r="24" spans="2:11" s="142" customFormat="1" ht="13.5" customHeight="1">
      <c r="B24" s="147"/>
      <c r="C24" s="147"/>
      <c r="D24" s="157" t="s">
        <v>121</v>
      </c>
      <c r="E24" s="154" t="s">
        <v>122</v>
      </c>
      <c r="F24" s="130">
        <v>250</v>
      </c>
      <c r="G24" s="148">
        <v>207.16</v>
      </c>
      <c r="H24" s="149">
        <f>G24</f>
        <v>207.16</v>
      </c>
      <c r="I24" s="126"/>
      <c r="J24" s="149"/>
      <c r="K24" s="126">
        <f t="shared" si="1"/>
        <v>82.864000000000004</v>
      </c>
    </row>
    <row r="25" spans="2:11" s="485" customFormat="1" ht="13.5" customHeight="1">
      <c r="B25" s="143"/>
      <c r="C25" s="143"/>
      <c r="D25" s="143"/>
      <c r="E25" s="144" t="s">
        <v>233</v>
      </c>
      <c r="F25" s="126">
        <f>F26</f>
        <v>50000</v>
      </c>
      <c r="G25" s="145">
        <f>G26</f>
        <v>50000</v>
      </c>
      <c r="H25" s="149">
        <f>H26</f>
        <v>50000</v>
      </c>
      <c r="I25" s="126"/>
      <c r="J25" s="149"/>
      <c r="K25" s="126">
        <f t="shared" si="1"/>
        <v>100</v>
      </c>
    </row>
    <row r="26" spans="2:11" s="150" customFormat="1" ht="25.5" customHeight="1">
      <c r="B26" s="137"/>
      <c r="C26" s="137"/>
      <c r="D26" s="137" t="s">
        <v>116</v>
      </c>
      <c r="E26" s="138" t="s">
        <v>117</v>
      </c>
      <c r="F26" s="130">
        <v>50000</v>
      </c>
      <c r="G26" s="130">
        <v>50000</v>
      </c>
      <c r="H26" s="126">
        <f>G26</f>
        <v>50000</v>
      </c>
      <c r="I26" s="126"/>
      <c r="J26" s="126"/>
      <c r="K26" s="126">
        <f t="shared" si="1"/>
        <v>100</v>
      </c>
    </row>
    <row r="27" spans="2:11" s="150" customFormat="1" ht="18.75" customHeight="1">
      <c r="B27" s="118" t="s">
        <v>341</v>
      </c>
      <c r="C27" s="118"/>
      <c r="D27" s="118"/>
      <c r="E27" s="119" t="s">
        <v>80</v>
      </c>
      <c r="F27" s="123">
        <f>SUM(F28+F32)</f>
        <v>25980</v>
      </c>
      <c r="G27" s="123">
        <f>SUM(G28+G32)</f>
        <v>25980.400000000001</v>
      </c>
      <c r="H27" s="123">
        <f t="shared" ref="H27:J27" si="4">SUM(H28+H32)</f>
        <v>6980.4</v>
      </c>
      <c r="I27" s="123">
        <f t="shared" si="4"/>
        <v>0</v>
      </c>
      <c r="J27" s="123">
        <f t="shared" si="4"/>
        <v>19000</v>
      </c>
      <c r="K27" s="124">
        <f t="shared" si="1"/>
        <v>100.00153964588145</v>
      </c>
    </row>
    <row r="28" spans="2:11" s="139" customFormat="1" ht="12.75" customHeight="1">
      <c r="B28" s="137"/>
      <c r="C28" s="118" t="s">
        <v>343</v>
      </c>
      <c r="D28" s="118"/>
      <c r="E28" s="119" t="s">
        <v>354</v>
      </c>
      <c r="F28" s="123">
        <f>SUM(F29)</f>
        <v>6980</v>
      </c>
      <c r="G28" s="123">
        <f>SUM(G29)</f>
        <v>6980.4</v>
      </c>
      <c r="H28" s="123">
        <f t="shared" ref="H28:J28" si="5">SUM(H29)</f>
        <v>6980.4</v>
      </c>
      <c r="I28" s="123">
        <f t="shared" si="5"/>
        <v>0</v>
      </c>
      <c r="J28" s="123">
        <f t="shared" si="5"/>
        <v>0</v>
      </c>
      <c r="K28" s="124">
        <f t="shared" si="1"/>
        <v>100.00573065902579</v>
      </c>
    </row>
    <row r="29" spans="2:11" s="139" customFormat="1" ht="12" customHeight="1">
      <c r="B29" s="135"/>
      <c r="C29" s="135"/>
      <c r="D29" s="135"/>
      <c r="E29" s="125" t="s">
        <v>232</v>
      </c>
      <c r="F29" s="126">
        <f>SUM(F30:F31)</f>
        <v>6980</v>
      </c>
      <c r="G29" s="126">
        <f t="shared" ref="G29:J29" si="6">SUM(G30:G31)</f>
        <v>6980.4</v>
      </c>
      <c r="H29" s="126">
        <f t="shared" si="6"/>
        <v>6980.4</v>
      </c>
      <c r="I29" s="126">
        <f t="shared" si="6"/>
        <v>0</v>
      </c>
      <c r="J29" s="126">
        <f t="shared" si="6"/>
        <v>0</v>
      </c>
      <c r="K29" s="126">
        <f t="shared" si="1"/>
        <v>100.00573065902579</v>
      </c>
    </row>
    <row r="30" spans="2:11" s="139" customFormat="1" ht="12" customHeight="1">
      <c r="B30" s="135"/>
      <c r="C30" s="135"/>
      <c r="D30" s="127" t="s">
        <v>345</v>
      </c>
      <c r="E30" s="128" t="s">
        <v>363</v>
      </c>
      <c r="F30" s="126">
        <v>830</v>
      </c>
      <c r="G30" s="126">
        <v>830.4</v>
      </c>
      <c r="H30" s="126">
        <f>G30</f>
        <v>830.4</v>
      </c>
      <c r="I30" s="126"/>
      <c r="J30" s="126"/>
      <c r="K30" s="126"/>
    </row>
    <row r="31" spans="2:11" s="139" customFormat="1" ht="24">
      <c r="B31" s="137"/>
      <c r="C31" s="137"/>
      <c r="D31" s="137" t="s">
        <v>305</v>
      </c>
      <c r="E31" s="138" t="s">
        <v>355</v>
      </c>
      <c r="F31" s="130">
        <v>6150</v>
      </c>
      <c r="G31" s="130">
        <v>6150</v>
      </c>
      <c r="H31" s="126">
        <f>G31</f>
        <v>6150</v>
      </c>
      <c r="I31" s="481"/>
      <c r="J31" s="126"/>
      <c r="K31" s="126">
        <f t="shared" si="1"/>
        <v>100</v>
      </c>
    </row>
    <row r="32" spans="2:11" s="136" customFormat="1">
      <c r="B32" s="137"/>
      <c r="C32" s="132" t="s">
        <v>402</v>
      </c>
      <c r="D32" s="132"/>
      <c r="E32" s="133" t="s">
        <v>408</v>
      </c>
      <c r="F32" s="134">
        <f>SUM(F34)</f>
        <v>19000</v>
      </c>
      <c r="G32" s="134">
        <f>SUM(G34)</f>
        <v>19000</v>
      </c>
      <c r="H32" s="134">
        <f t="shared" ref="H32:J32" si="7">SUM(H34)</f>
        <v>0</v>
      </c>
      <c r="I32" s="134">
        <f t="shared" si="7"/>
        <v>0</v>
      </c>
      <c r="J32" s="134">
        <f t="shared" si="7"/>
        <v>19000</v>
      </c>
      <c r="K32" s="124">
        <f t="shared" si="1"/>
        <v>100</v>
      </c>
    </row>
    <row r="33" spans="2:11" s="136" customFormat="1">
      <c r="B33" s="137"/>
      <c r="C33" s="132"/>
      <c r="D33" s="132"/>
      <c r="E33" s="125" t="s">
        <v>232</v>
      </c>
      <c r="F33" s="130">
        <f>F34</f>
        <v>19000</v>
      </c>
      <c r="G33" s="130">
        <f>G34</f>
        <v>19000</v>
      </c>
      <c r="H33" s="130">
        <f t="shared" ref="H33:J33" si="8">H34</f>
        <v>0</v>
      </c>
      <c r="I33" s="130">
        <f t="shared" si="8"/>
        <v>0</v>
      </c>
      <c r="J33" s="130">
        <f t="shared" si="8"/>
        <v>19000</v>
      </c>
      <c r="K33" s="126">
        <f t="shared" si="1"/>
        <v>100</v>
      </c>
    </row>
    <row r="34" spans="2:11" s="16" customFormat="1" ht="51" customHeight="1">
      <c r="B34" s="137"/>
      <c r="C34" s="132"/>
      <c r="D34" s="137" t="s">
        <v>403</v>
      </c>
      <c r="E34" s="138" t="s">
        <v>410</v>
      </c>
      <c r="F34" s="130">
        <v>19000</v>
      </c>
      <c r="G34" s="130">
        <v>19000</v>
      </c>
      <c r="H34" s="126"/>
      <c r="I34" s="481"/>
      <c r="J34" s="126">
        <v>19000</v>
      </c>
      <c r="K34" s="126">
        <f t="shared" si="1"/>
        <v>100</v>
      </c>
    </row>
    <row r="35" spans="2:11" s="139" customFormat="1">
      <c r="B35" s="132" t="s">
        <v>93</v>
      </c>
      <c r="C35" s="132"/>
      <c r="D35" s="132"/>
      <c r="E35" s="133" t="s">
        <v>19</v>
      </c>
      <c r="F35" s="134">
        <f>F36</f>
        <v>55099</v>
      </c>
      <c r="G35" s="134">
        <f>G36</f>
        <v>55378.049999999996</v>
      </c>
      <c r="H35" s="134">
        <f t="shared" ref="H35:J35" si="9">SUM(H36)</f>
        <v>14297.59</v>
      </c>
      <c r="I35" s="134">
        <f t="shared" si="9"/>
        <v>41080.46</v>
      </c>
      <c r="J35" s="134">
        <f t="shared" si="9"/>
        <v>0</v>
      </c>
      <c r="K35" s="124">
        <f t="shared" si="1"/>
        <v>100.50645202272274</v>
      </c>
    </row>
    <row r="36" spans="2:11" s="139" customFormat="1" ht="12" customHeight="1">
      <c r="B36" s="132"/>
      <c r="C36" s="132" t="s">
        <v>95</v>
      </c>
      <c r="D36" s="132"/>
      <c r="E36" s="133" t="s">
        <v>7</v>
      </c>
      <c r="F36" s="134">
        <f>SUM(F37+F40)</f>
        <v>55099</v>
      </c>
      <c r="G36" s="134">
        <f t="shared" ref="G36:J36" si="10">SUM(G37+G40)</f>
        <v>55378.049999999996</v>
      </c>
      <c r="H36" s="134">
        <f t="shared" si="10"/>
        <v>14297.59</v>
      </c>
      <c r="I36" s="134">
        <f t="shared" si="10"/>
        <v>41080.46</v>
      </c>
      <c r="J36" s="134">
        <f t="shared" si="10"/>
        <v>0</v>
      </c>
      <c r="K36" s="124">
        <f t="shared" si="1"/>
        <v>100.50645202272274</v>
      </c>
    </row>
    <row r="37" spans="2:11" s="136" customFormat="1" ht="15" customHeight="1">
      <c r="B37" s="135"/>
      <c r="C37" s="135"/>
      <c r="D37" s="135"/>
      <c r="E37" s="125" t="s">
        <v>232</v>
      </c>
      <c r="F37" s="126">
        <f>SUM(F38+F39)</f>
        <v>41304</v>
      </c>
      <c r="G37" s="126">
        <f>SUM(G38+G39)</f>
        <v>41083.56</v>
      </c>
      <c r="H37" s="126">
        <f>SUM(H38+H39)</f>
        <v>3.1</v>
      </c>
      <c r="I37" s="126">
        <f>SUM(I38+I39)</f>
        <v>41080.46</v>
      </c>
      <c r="J37" s="126">
        <f>SUM(J38+J39)</f>
        <v>0</v>
      </c>
      <c r="K37" s="126">
        <f t="shared" si="1"/>
        <v>99.466298663567699</v>
      </c>
    </row>
    <row r="38" spans="2:11" s="139" customFormat="1" ht="37.5" customHeight="1">
      <c r="B38" s="127"/>
      <c r="C38" s="127"/>
      <c r="D38" s="127" t="s">
        <v>96</v>
      </c>
      <c r="E38" s="128" t="s">
        <v>92</v>
      </c>
      <c r="F38" s="129">
        <v>41298</v>
      </c>
      <c r="G38" s="130">
        <v>41080.46</v>
      </c>
      <c r="H38" s="126"/>
      <c r="I38" s="126">
        <f>G38</f>
        <v>41080.46</v>
      </c>
      <c r="J38" s="126"/>
      <c r="K38" s="126">
        <f t="shared" si="1"/>
        <v>99.473243256332026</v>
      </c>
    </row>
    <row r="39" spans="2:11" s="150" customFormat="1" ht="36">
      <c r="B39" s="127"/>
      <c r="C39" s="127"/>
      <c r="D39" s="127" t="s">
        <v>119</v>
      </c>
      <c r="E39" s="128" t="s">
        <v>356</v>
      </c>
      <c r="F39" s="129">
        <v>6</v>
      </c>
      <c r="G39" s="130">
        <v>3.1</v>
      </c>
      <c r="H39" s="126">
        <v>3.1</v>
      </c>
      <c r="I39" s="126"/>
      <c r="J39" s="126"/>
      <c r="K39" s="126">
        <f t="shared" si="1"/>
        <v>51.666666666666664</v>
      </c>
    </row>
    <row r="40" spans="2:11" s="150" customFormat="1" ht="13.5" customHeight="1">
      <c r="B40" s="127"/>
      <c r="C40" s="578" t="s">
        <v>453</v>
      </c>
      <c r="D40" s="127"/>
      <c r="E40" s="128" t="s">
        <v>471</v>
      </c>
      <c r="F40" s="134">
        <f>F41</f>
        <v>13795</v>
      </c>
      <c r="G40" s="134">
        <f t="shared" ref="G40:J40" si="11">G41</f>
        <v>14294.49</v>
      </c>
      <c r="H40" s="134">
        <f t="shared" si="11"/>
        <v>14294.49</v>
      </c>
      <c r="I40" s="134">
        <f t="shared" si="11"/>
        <v>0</v>
      </c>
      <c r="J40" s="134">
        <f t="shared" si="11"/>
        <v>0</v>
      </c>
      <c r="K40" s="124">
        <f t="shared" si="1"/>
        <v>103.62080463936209</v>
      </c>
    </row>
    <row r="41" spans="2:11" s="150" customFormat="1" ht="15.75" customHeight="1">
      <c r="B41" s="127"/>
      <c r="C41" s="127"/>
      <c r="D41" s="127"/>
      <c r="E41" s="144" t="s">
        <v>232</v>
      </c>
      <c r="F41" s="126">
        <f>F42</f>
        <v>13795</v>
      </c>
      <c r="G41" s="126">
        <f t="shared" ref="G41:J41" si="12">G42</f>
        <v>14294.49</v>
      </c>
      <c r="H41" s="126">
        <f t="shared" si="12"/>
        <v>14294.49</v>
      </c>
      <c r="I41" s="126">
        <f t="shared" si="12"/>
        <v>0</v>
      </c>
      <c r="J41" s="126">
        <f t="shared" si="12"/>
        <v>0</v>
      </c>
      <c r="K41" s="126">
        <f t="shared" si="1"/>
        <v>103.62080463936209</v>
      </c>
    </row>
    <row r="42" spans="2:11" s="150" customFormat="1" ht="15.75" customHeight="1">
      <c r="B42" s="127"/>
      <c r="C42" s="127"/>
      <c r="D42" s="157" t="s">
        <v>121</v>
      </c>
      <c r="E42" s="154" t="s">
        <v>122</v>
      </c>
      <c r="F42" s="129">
        <v>13795</v>
      </c>
      <c r="G42" s="130">
        <v>14294.49</v>
      </c>
      <c r="H42" s="126">
        <f>G42</f>
        <v>14294.49</v>
      </c>
      <c r="I42" s="126"/>
      <c r="J42" s="126"/>
      <c r="K42" s="126">
        <f t="shared" si="1"/>
        <v>103.62080463936209</v>
      </c>
    </row>
    <row r="43" spans="2:11" s="155" customFormat="1" ht="36">
      <c r="B43" s="151" t="s">
        <v>97</v>
      </c>
      <c r="C43" s="157"/>
      <c r="D43" s="157"/>
      <c r="E43" s="133" t="s">
        <v>68</v>
      </c>
      <c r="F43" s="134">
        <f>SUM(F44+F47)</f>
        <v>74796</v>
      </c>
      <c r="G43" s="134">
        <f t="shared" ref="G43:J43" si="13">SUM(G44+G47)</f>
        <v>69454.3</v>
      </c>
      <c r="H43" s="134">
        <f t="shared" si="13"/>
        <v>0</v>
      </c>
      <c r="I43" s="134">
        <f t="shared" si="13"/>
        <v>69454.3</v>
      </c>
      <c r="J43" s="134">
        <f t="shared" si="13"/>
        <v>0</v>
      </c>
      <c r="K43" s="124">
        <f t="shared" si="1"/>
        <v>92.858307930905397</v>
      </c>
    </row>
    <row r="44" spans="2:11" s="146" customFormat="1" ht="24">
      <c r="B44" s="157"/>
      <c r="C44" s="151" t="s">
        <v>98</v>
      </c>
      <c r="D44" s="157"/>
      <c r="E44" s="419" t="s">
        <v>362</v>
      </c>
      <c r="F44" s="134">
        <f>F45</f>
        <v>1012</v>
      </c>
      <c r="G44" s="134">
        <f t="shared" ref="G44:J44" si="14">G45</f>
        <v>1012</v>
      </c>
      <c r="H44" s="134">
        <f t="shared" si="14"/>
        <v>0</v>
      </c>
      <c r="I44" s="134">
        <f t="shared" si="14"/>
        <v>1012</v>
      </c>
      <c r="J44" s="134">
        <f t="shared" si="14"/>
        <v>0</v>
      </c>
      <c r="K44" s="124">
        <f t="shared" si="1"/>
        <v>100</v>
      </c>
    </row>
    <row r="45" spans="2:11" s="150" customFormat="1">
      <c r="B45" s="143"/>
      <c r="C45" s="143"/>
      <c r="D45" s="143"/>
      <c r="E45" s="125" t="s">
        <v>232</v>
      </c>
      <c r="F45" s="126">
        <f>F46</f>
        <v>1012</v>
      </c>
      <c r="G45" s="126">
        <f>G46</f>
        <v>1012</v>
      </c>
      <c r="H45" s="126"/>
      <c r="I45" s="126">
        <f>I46</f>
        <v>1012</v>
      </c>
      <c r="J45" s="126"/>
      <c r="K45" s="126">
        <f t="shared" si="1"/>
        <v>100</v>
      </c>
    </row>
    <row r="46" spans="2:11" s="136" customFormat="1" ht="36">
      <c r="B46" s="157"/>
      <c r="C46" s="151"/>
      <c r="D46" s="157" t="s">
        <v>96</v>
      </c>
      <c r="E46" s="128" t="s">
        <v>92</v>
      </c>
      <c r="F46" s="129">
        <v>1012</v>
      </c>
      <c r="G46" s="148">
        <v>1012</v>
      </c>
      <c r="H46" s="145"/>
      <c r="I46" s="126">
        <f>G46</f>
        <v>1012</v>
      </c>
      <c r="J46" s="145"/>
      <c r="K46" s="126">
        <f t="shared" si="1"/>
        <v>100</v>
      </c>
    </row>
    <row r="47" spans="2:11" s="136" customFormat="1" ht="52.5" customHeight="1">
      <c r="B47" s="157"/>
      <c r="C47" s="579" t="s">
        <v>454</v>
      </c>
      <c r="D47" s="157"/>
      <c r="E47" s="577" t="s">
        <v>462</v>
      </c>
      <c r="F47" s="134">
        <f>F48</f>
        <v>73784</v>
      </c>
      <c r="G47" s="134">
        <f t="shared" ref="G47:J47" si="15">G48</f>
        <v>68442.3</v>
      </c>
      <c r="H47" s="134">
        <f t="shared" si="15"/>
        <v>0</v>
      </c>
      <c r="I47" s="134">
        <f t="shared" si="15"/>
        <v>68442.3</v>
      </c>
      <c r="J47" s="134">
        <f t="shared" si="15"/>
        <v>0</v>
      </c>
      <c r="K47" s="126">
        <f t="shared" si="1"/>
        <v>92.760354548411584</v>
      </c>
    </row>
    <row r="48" spans="2:11" s="136" customFormat="1">
      <c r="B48" s="157"/>
      <c r="C48" s="151"/>
      <c r="D48" s="143"/>
      <c r="E48" s="125" t="s">
        <v>232</v>
      </c>
      <c r="F48" s="126">
        <f>F49</f>
        <v>73784</v>
      </c>
      <c r="G48" s="126">
        <f t="shared" ref="G48:J48" si="16">G49</f>
        <v>68442.3</v>
      </c>
      <c r="H48" s="126">
        <f t="shared" si="16"/>
        <v>0</v>
      </c>
      <c r="I48" s="126">
        <f t="shared" si="16"/>
        <v>68442.3</v>
      </c>
      <c r="J48" s="126">
        <f t="shared" si="16"/>
        <v>0</v>
      </c>
      <c r="K48" s="126">
        <f t="shared" si="1"/>
        <v>92.760354548411584</v>
      </c>
    </row>
    <row r="49" spans="2:11" s="136" customFormat="1" ht="36">
      <c r="B49" s="157"/>
      <c r="C49" s="151"/>
      <c r="D49" s="157" t="s">
        <v>96</v>
      </c>
      <c r="E49" s="128" t="s">
        <v>92</v>
      </c>
      <c r="F49" s="129">
        <v>73784</v>
      </c>
      <c r="G49" s="148">
        <v>68442.3</v>
      </c>
      <c r="H49" s="145"/>
      <c r="I49" s="126">
        <f>G49</f>
        <v>68442.3</v>
      </c>
      <c r="J49" s="145"/>
      <c r="K49" s="126">
        <f t="shared" si="1"/>
        <v>92.760354548411584</v>
      </c>
    </row>
    <row r="50" spans="2:11" s="146" customFormat="1" ht="24">
      <c r="B50" s="151" t="s">
        <v>276</v>
      </c>
      <c r="C50" s="151"/>
      <c r="D50" s="151"/>
      <c r="E50" s="133" t="s">
        <v>30</v>
      </c>
      <c r="F50" s="134">
        <f t="shared" ref="F50:J51" si="17">SUM(F51)</f>
        <v>84703</v>
      </c>
      <c r="G50" s="134">
        <f t="shared" si="17"/>
        <v>84702.06</v>
      </c>
      <c r="H50" s="134">
        <f t="shared" si="17"/>
        <v>84702.06</v>
      </c>
      <c r="I50" s="134">
        <f t="shared" si="17"/>
        <v>0</v>
      </c>
      <c r="J50" s="134">
        <f t="shared" si="17"/>
        <v>0</v>
      </c>
      <c r="K50" s="126">
        <v>0</v>
      </c>
    </row>
    <row r="51" spans="2:11" s="139" customFormat="1" ht="16.5" customHeight="1">
      <c r="B51" s="151"/>
      <c r="C51" s="151" t="s">
        <v>342</v>
      </c>
      <c r="D51" s="151"/>
      <c r="E51" s="133" t="s">
        <v>3</v>
      </c>
      <c r="F51" s="134">
        <f t="shared" si="17"/>
        <v>84703</v>
      </c>
      <c r="G51" s="134">
        <f t="shared" si="17"/>
        <v>84702.06</v>
      </c>
      <c r="H51" s="134">
        <f t="shared" si="17"/>
        <v>84702.06</v>
      </c>
      <c r="I51" s="134">
        <f t="shared" si="17"/>
        <v>0</v>
      </c>
      <c r="J51" s="134">
        <f t="shared" si="17"/>
        <v>0</v>
      </c>
      <c r="K51" s="126">
        <v>0</v>
      </c>
    </row>
    <row r="52" spans="2:11" s="101" customFormat="1" ht="14.25" customHeight="1">
      <c r="B52" s="127"/>
      <c r="C52" s="127"/>
      <c r="D52" s="127"/>
      <c r="E52" s="125" t="s">
        <v>232</v>
      </c>
      <c r="F52" s="126">
        <f>SUM(F53:F54)</f>
        <v>84703</v>
      </c>
      <c r="G52" s="126">
        <f t="shared" ref="G52:J52" si="18">SUM(G53:G54)</f>
        <v>84702.06</v>
      </c>
      <c r="H52" s="126">
        <f t="shared" si="18"/>
        <v>84702.06</v>
      </c>
      <c r="I52" s="126">
        <f t="shared" si="18"/>
        <v>0</v>
      </c>
      <c r="J52" s="126">
        <f t="shared" si="18"/>
        <v>0</v>
      </c>
      <c r="K52" s="126">
        <v>0</v>
      </c>
    </row>
    <row r="53" spans="2:11" s="101" customFormat="1" ht="38.25" customHeight="1">
      <c r="B53" s="127"/>
      <c r="C53" s="127"/>
      <c r="D53" s="127" t="s">
        <v>404</v>
      </c>
      <c r="E53" s="128" t="s">
        <v>430</v>
      </c>
      <c r="F53" s="129">
        <v>68903</v>
      </c>
      <c r="G53" s="130">
        <v>68902.06</v>
      </c>
      <c r="H53" s="126">
        <f>G53</f>
        <v>68902.06</v>
      </c>
      <c r="I53" s="126"/>
      <c r="J53" s="126"/>
      <c r="K53" s="126">
        <v>0</v>
      </c>
    </row>
    <row r="54" spans="2:11" s="101" customFormat="1" ht="51" customHeight="1">
      <c r="B54" s="127"/>
      <c r="C54" s="127"/>
      <c r="D54" s="582" t="s">
        <v>455</v>
      </c>
      <c r="E54" s="128" t="s">
        <v>473</v>
      </c>
      <c r="F54" s="129">
        <v>15800</v>
      </c>
      <c r="G54" s="130">
        <v>15800</v>
      </c>
      <c r="H54" s="126">
        <f>G54</f>
        <v>15800</v>
      </c>
      <c r="I54" s="126"/>
      <c r="J54" s="126"/>
      <c r="K54" s="126">
        <v>0</v>
      </c>
    </row>
    <row r="55" spans="2:11" s="146" customFormat="1" ht="12.75" customHeight="1">
      <c r="B55" s="264" t="s">
        <v>123</v>
      </c>
      <c r="C55" s="132"/>
      <c r="D55" s="132"/>
      <c r="E55" s="133" t="s">
        <v>124</v>
      </c>
      <c r="F55" s="134">
        <f>F56+F59+F69+F80+F89+F93</f>
        <v>5793620</v>
      </c>
      <c r="G55" s="134">
        <f t="shared" ref="G55:J55" si="19">G56+G59+G69+G80+G89+G93</f>
        <v>5890964.1600000001</v>
      </c>
      <c r="H55" s="134">
        <f t="shared" si="19"/>
        <v>5890964.1600000001</v>
      </c>
      <c r="I55" s="134">
        <f t="shared" si="19"/>
        <v>0</v>
      </c>
      <c r="J55" s="134">
        <f t="shared" si="19"/>
        <v>0</v>
      </c>
      <c r="K55" s="124">
        <f t="shared" si="1"/>
        <v>101.68019580158864</v>
      </c>
    </row>
    <row r="56" spans="2:11" s="158" customFormat="1" ht="27" customHeight="1">
      <c r="B56" s="151"/>
      <c r="C56" s="151" t="s">
        <v>125</v>
      </c>
      <c r="D56" s="151"/>
      <c r="E56" s="152" t="s">
        <v>126</v>
      </c>
      <c r="F56" s="134">
        <f>SUM(F57)</f>
        <v>12000</v>
      </c>
      <c r="G56" s="153">
        <f>SUM(H56:J56)</f>
        <v>11981.6</v>
      </c>
      <c r="H56" s="153">
        <f t="shared" ref="G56:J57" si="20">SUM(H57)</f>
        <v>11981.6</v>
      </c>
      <c r="I56" s="134">
        <f t="shared" si="20"/>
        <v>0</v>
      </c>
      <c r="J56" s="153">
        <f t="shared" si="20"/>
        <v>0</v>
      </c>
      <c r="K56" s="124">
        <f t="shared" si="1"/>
        <v>99.846666666666664</v>
      </c>
    </row>
    <row r="57" spans="2:11" s="158" customFormat="1" ht="12.75" customHeight="1">
      <c r="B57" s="143"/>
      <c r="C57" s="143"/>
      <c r="D57" s="143"/>
      <c r="E57" s="144" t="s">
        <v>232</v>
      </c>
      <c r="F57" s="126">
        <f>SUM(F58)</f>
        <v>12000</v>
      </c>
      <c r="G57" s="145">
        <f t="shared" si="20"/>
        <v>11981.6</v>
      </c>
      <c r="H57" s="145">
        <f t="shared" si="20"/>
        <v>11981.6</v>
      </c>
      <c r="I57" s="126">
        <f t="shared" si="20"/>
        <v>0</v>
      </c>
      <c r="J57" s="145">
        <f t="shared" si="20"/>
        <v>0</v>
      </c>
      <c r="K57" s="126">
        <f t="shared" si="1"/>
        <v>99.846666666666664</v>
      </c>
    </row>
    <row r="58" spans="2:11" s="146" customFormat="1" ht="15" customHeight="1">
      <c r="B58" s="157"/>
      <c r="C58" s="157"/>
      <c r="D58" s="157" t="s">
        <v>127</v>
      </c>
      <c r="E58" s="154" t="s">
        <v>332</v>
      </c>
      <c r="F58" s="129">
        <v>12000</v>
      </c>
      <c r="G58" s="148">
        <v>11981.6</v>
      </c>
      <c r="H58" s="149">
        <f>G58</f>
        <v>11981.6</v>
      </c>
      <c r="I58" s="126"/>
      <c r="J58" s="149"/>
      <c r="K58" s="126">
        <f t="shared" si="1"/>
        <v>99.846666666666664</v>
      </c>
    </row>
    <row r="59" spans="2:11" s="158" customFormat="1" ht="36.75" customHeight="1">
      <c r="B59" s="151"/>
      <c r="C59" s="151" t="s">
        <v>128</v>
      </c>
      <c r="D59" s="151"/>
      <c r="E59" s="152" t="s">
        <v>129</v>
      </c>
      <c r="F59" s="134">
        <f>SUM(F60)</f>
        <v>738634</v>
      </c>
      <c r="G59" s="153">
        <f>SUM(H59:J59)</f>
        <v>738637.9</v>
      </c>
      <c r="H59" s="153">
        <f>SUM(H60)</f>
        <v>738637.9</v>
      </c>
      <c r="I59" s="134">
        <f>SUM(I60)</f>
        <v>0</v>
      </c>
      <c r="J59" s="153">
        <f>SUM(J60)</f>
        <v>0</v>
      </c>
      <c r="K59" s="124">
        <f t="shared" si="1"/>
        <v>100.0005280016896</v>
      </c>
    </row>
    <row r="60" spans="2:11" s="158" customFormat="1" ht="20.25" customHeight="1">
      <c r="B60" s="143"/>
      <c r="C60" s="143"/>
      <c r="D60" s="143"/>
      <c r="E60" s="144" t="s">
        <v>232</v>
      </c>
      <c r="F60" s="126">
        <f>SUM(F61:F68)</f>
        <v>738634</v>
      </c>
      <c r="G60" s="145">
        <f>SUM(G61:G68)</f>
        <v>738637.9</v>
      </c>
      <c r="H60" s="145">
        <f>SUM(H61:H68)</f>
        <v>738637.9</v>
      </c>
      <c r="I60" s="126">
        <f>SUM(I61:I68)</f>
        <v>0</v>
      </c>
      <c r="J60" s="145">
        <f>SUM(J61:J68)</f>
        <v>0</v>
      </c>
      <c r="K60" s="126">
        <f t="shared" si="1"/>
        <v>100.0005280016896</v>
      </c>
    </row>
    <row r="61" spans="2:11" s="158" customFormat="1" ht="18" customHeight="1">
      <c r="B61" s="157"/>
      <c r="C61" s="157"/>
      <c r="D61" s="157" t="s">
        <v>130</v>
      </c>
      <c r="E61" s="154" t="s">
        <v>333</v>
      </c>
      <c r="F61" s="129">
        <v>509469</v>
      </c>
      <c r="G61" s="148">
        <v>509536.4</v>
      </c>
      <c r="H61" s="149">
        <f t="shared" ref="H61:H68" si="21">G61</f>
        <v>509536.4</v>
      </c>
      <c r="I61" s="126"/>
      <c r="J61" s="149"/>
      <c r="K61" s="126">
        <f t="shared" si="1"/>
        <v>100.01322946047748</v>
      </c>
    </row>
    <row r="62" spans="2:11" s="101" customFormat="1" ht="14.25" customHeight="1">
      <c r="B62" s="157"/>
      <c r="C62" s="157"/>
      <c r="D62" s="157" t="s">
        <v>132</v>
      </c>
      <c r="E62" s="154" t="s">
        <v>334</v>
      </c>
      <c r="F62" s="129">
        <v>1640</v>
      </c>
      <c r="G62" s="148">
        <v>1578</v>
      </c>
      <c r="H62" s="149">
        <f t="shared" si="21"/>
        <v>1578</v>
      </c>
      <c r="I62" s="126"/>
      <c r="J62" s="149"/>
      <c r="K62" s="126">
        <f t="shared" si="1"/>
        <v>96.219512195121951</v>
      </c>
    </row>
    <row r="63" spans="2:11" s="155" customFormat="1" ht="14.25" customHeight="1">
      <c r="B63" s="157"/>
      <c r="C63" s="157"/>
      <c r="D63" s="157" t="s">
        <v>133</v>
      </c>
      <c r="E63" s="154" t="s">
        <v>335</v>
      </c>
      <c r="F63" s="129">
        <v>119193</v>
      </c>
      <c r="G63" s="148">
        <v>119193</v>
      </c>
      <c r="H63" s="149">
        <f t="shared" si="21"/>
        <v>119193</v>
      </c>
      <c r="I63" s="126"/>
      <c r="J63" s="149"/>
      <c r="K63" s="126">
        <f t="shared" si="1"/>
        <v>100</v>
      </c>
    </row>
    <row r="64" spans="2:11" s="146" customFormat="1" ht="16.5" customHeight="1">
      <c r="B64" s="157"/>
      <c r="C64" s="157"/>
      <c r="D64" s="157" t="s">
        <v>134</v>
      </c>
      <c r="E64" s="154" t="s">
        <v>336</v>
      </c>
      <c r="F64" s="129">
        <v>3063</v>
      </c>
      <c r="G64" s="148">
        <v>3063</v>
      </c>
      <c r="H64" s="149">
        <f t="shared" si="21"/>
        <v>3063</v>
      </c>
      <c r="I64" s="126"/>
      <c r="J64" s="149"/>
      <c r="K64" s="126">
        <f t="shared" si="1"/>
        <v>100</v>
      </c>
    </row>
    <row r="65" spans="2:11" s="131" customFormat="1" ht="12.75" customHeight="1">
      <c r="B65" s="127"/>
      <c r="C65" s="127"/>
      <c r="D65" s="127" t="s">
        <v>135</v>
      </c>
      <c r="E65" s="128" t="s">
        <v>320</v>
      </c>
      <c r="F65" s="129">
        <v>25</v>
      </c>
      <c r="G65" s="130">
        <v>25</v>
      </c>
      <c r="H65" s="126">
        <f t="shared" si="21"/>
        <v>25</v>
      </c>
      <c r="I65" s="126"/>
      <c r="J65" s="126"/>
      <c r="K65" s="126">
        <f t="shared" si="1"/>
        <v>100</v>
      </c>
    </row>
    <row r="66" spans="2:11" s="101" customFormat="1" ht="24.75" customHeight="1">
      <c r="B66" s="127"/>
      <c r="C66" s="127"/>
      <c r="D66" s="127" t="s">
        <v>344</v>
      </c>
      <c r="E66" s="138" t="s">
        <v>364</v>
      </c>
      <c r="F66" s="129">
        <v>70</v>
      </c>
      <c r="G66" s="130">
        <v>69.599999999999994</v>
      </c>
      <c r="H66" s="126">
        <f t="shared" si="21"/>
        <v>69.599999999999994</v>
      </c>
      <c r="I66" s="126"/>
      <c r="J66" s="126"/>
      <c r="K66" s="126">
        <f t="shared" si="1"/>
        <v>99.428571428571416</v>
      </c>
    </row>
    <row r="67" spans="2:11" s="146" customFormat="1" ht="26.25" customHeight="1">
      <c r="B67" s="157"/>
      <c r="C67" s="157"/>
      <c r="D67" s="157" t="s">
        <v>118</v>
      </c>
      <c r="E67" s="154" t="s">
        <v>328</v>
      </c>
      <c r="F67" s="129">
        <v>80</v>
      </c>
      <c r="G67" s="148">
        <v>78.900000000000006</v>
      </c>
      <c r="H67" s="149">
        <f t="shared" si="21"/>
        <v>78.900000000000006</v>
      </c>
      <c r="I67" s="126"/>
      <c r="J67" s="149"/>
      <c r="K67" s="126">
        <f t="shared" si="1"/>
        <v>98.625000000000014</v>
      </c>
    </row>
    <row r="68" spans="2:11" s="158" customFormat="1" ht="26.25" customHeight="1">
      <c r="B68" s="157"/>
      <c r="C68" s="157"/>
      <c r="D68" s="157" t="s">
        <v>138</v>
      </c>
      <c r="E68" s="154" t="s">
        <v>252</v>
      </c>
      <c r="F68" s="129">
        <v>105094</v>
      </c>
      <c r="G68" s="148">
        <v>105094</v>
      </c>
      <c r="H68" s="149">
        <f t="shared" si="21"/>
        <v>105094</v>
      </c>
      <c r="I68" s="126"/>
      <c r="J68" s="149"/>
      <c r="K68" s="126">
        <f t="shared" si="1"/>
        <v>100</v>
      </c>
    </row>
    <row r="69" spans="2:11" s="158" customFormat="1" ht="48.75" customHeight="1">
      <c r="B69" s="151"/>
      <c r="C69" s="151" t="s">
        <v>139</v>
      </c>
      <c r="D69" s="151"/>
      <c r="E69" s="152" t="s">
        <v>253</v>
      </c>
      <c r="F69" s="134">
        <f>SUM(F70)</f>
        <v>1606500</v>
      </c>
      <c r="G69" s="153">
        <f>SUM(H69:J69)</f>
        <v>1608170.69</v>
      </c>
      <c r="H69" s="153">
        <f>SUM(H70)</f>
        <v>1608170.69</v>
      </c>
      <c r="I69" s="134">
        <f>SUM(I70)</f>
        <v>0</v>
      </c>
      <c r="J69" s="153">
        <f>SUM(J70)</f>
        <v>0</v>
      </c>
      <c r="K69" s="124">
        <f t="shared" si="1"/>
        <v>100.10399564270152</v>
      </c>
    </row>
    <row r="70" spans="2:11" s="158" customFormat="1" ht="18" customHeight="1">
      <c r="B70" s="143"/>
      <c r="C70" s="143"/>
      <c r="D70" s="143"/>
      <c r="E70" s="144" t="s">
        <v>232</v>
      </c>
      <c r="F70" s="126">
        <f>SUM(F71:F79)</f>
        <v>1606500</v>
      </c>
      <c r="G70" s="145">
        <f>SUM(G71:G79)</f>
        <v>1608170.69</v>
      </c>
      <c r="H70" s="145">
        <f>SUM(H71:H79)</f>
        <v>1608170.69</v>
      </c>
      <c r="I70" s="126">
        <f>SUM(I71:I79)</f>
        <v>0</v>
      </c>
      <c r="J70" s="145">
        <f>SUM(J71:J79)</f>
        <v>0</v>
      </c>
      <c r="K70" s="126">
        <f t="shared" si="1"/>
        <v>100.10399564270152</v>
      </c>
    </row>
    <row r="71" spans="2:11" s="158" customFormat="1" ht="15.75" customHeight="1">
      <c r="B71" s="157"/>
      <c r="C71" s="157"/>
      <c r="D71" s="157" t="s">
        <v>130</v>
      </c>
      <c r="E71" s="154" t="s">
        <v>333</v>
      </c>
      <c r="F71" s="129">
        <v>882000</v>
      </c>
      <c r="G71" s="148">
        <v>898570.15</v>
      </c>
      <c r="H71" s="149">
        <f>G71</f>
        <v>898570.15</v>
      </c>
      <c r="I71" s="126"/>
      <c r="J71" s="149"/>
      <c r="K71" s="126">
        <f t="shared" si="1"/>
        <v>101.87870181405896</v>
      </c>
    </row>
    <row r="72" spans="2:11" s="131" customFormat="1" ht="15.75" customHeight="1">
      <c r="B72" s="157"/>
      <c r="C72" s="157"/>
      <c r="D72" s="157" t="s">
        <v>132</v>
      </c>
      <c r="E72" s="154" t="s">
        <v>334</v>
      </c>
      <c r="F72" s="129">
        <v>222300</v>
      </c>
      <c r="G72" s="148">
        <v>222586.62</v>
      </c>
      <c r="H72" s="149">
        <f t="shared" ref="H72:H79" si="22">G72</f>
        <v>222586.62</v>
      </c>
      <c r="I72" s="126"/>
      <c r="J72" s="149"/>
      <c r="K72" s="126">
        <f t="shared" si="1"/>
        <v>100.1289338731444</v>
      </c>
    </row>
    <row r="73" spans="2:11" s="158" customFormat="1" ht="14.25" customHeight="1">
      <c r="B73" s="157"/>
      <c r="C73" s="157"/>
      <c r="D73" s="157" t="s">
        <v>133</v>
      </c>
      <c r="E73" s="154" t="s">
        <v>335</v>
      </c>
      <c r="F73" s="129">
        <v>22950</v>
      </c>
      <c r="G73" s="148">
        <v>22930.639999999999</v>
      </c>
      <c r="H73" s="149">
        <f t="shared" si="22"/>
        <v>22930.639999999999</v>
      </c>
      <c r="I73" s="126"/>
      <c r="J73" s="149"/>
      <c r="K73" s="126">
        <f t="shared" si="1"/>
        <v>99.915642701525059</v>
      </c>
    </row>
    <row r="74" spans="2:11" s="158" customFormat="1">
      <c r="B74" s="157"/>
      <c r="C74" s="157"/>
      <c r="D74" s="157" t="s">
        <v>134</v>
      </c>
      <c r="E74" s="154" t="s">
        <v>336</v>
      </c>
      <c r="F74" s="129">
        <v>206000</v>
      </c>
      <c r="G74" s="148">
        <v>192202.32</v>
      </c>
      <c r="H74" s="149">
        <f t="shared" si="22"/>
        <v>192202.32</v>
      </c>
      <c r="I74" s="126"/>
      <c r="J74" s="149"/>
      <c r="K74" s="126">
        <f t="shared" si="1"/>
        <v>93.302097087378641</v>
      </c>
    </row>
    <row r="75" spans="2:11" s="158" customFormat="1" ht="14.25" customHeight="1">
      <c r="B75" s="157"/>
      <c r="C75" s="157"/>
      <c r="D75" s="157" t="s">
        <v>140</v>
      </c>
      <c r="E75" s="128" t="s">
        <v>337</v>
      </c>
      <c r="F75" s="129">
        <v>20000</v>
      </c>
      <c r="G75" s="148">
        <v>17572</v>
      </c>
      <c r="H75" s="149">
        <f t="shared" si="22"/>
        <v>17572</v>
      </c>
      <c r="I75" s="126"/>
      <c r="J75" s="149"/>
      <c r="K75" s="126">
        <f t="shared" si="1"/>
        <v>87.86</v>
      </c>
    </row>
    <row r="76" spans="2:11" s="155" customFormat="1" ht="11.25" customHeight="1">
      <c r="B76" s="157"/>
      <c r="C76" s="157"/>
      <c r="D76" s="157" t="s">
        <v>141</v>
      </c>
      <c r="E76" s="154" t="s">
        <v>142</v>
      </c>
      <c r="F76" s="129">
        <v>1700</v>
      </c>
      <c r="G76" s="148">
        <v>1131</v>
      </c>
      <c r="H76" s="149">
        <f t="shared" si="22"/>
        <v>1131</v>
      </c>
      <c r="I76" s="126"/>
      <c r="J76" s="149"/>
      <c r="K76" s="126">
        <f t="shared" si="1"/>
        <v>66.529411764705884</v>
      </c>
    </row>
    <row r="77" spans="2:11" s="146" customFormat="1" ht="15.75" customHeight="1">
      <c r="B77" s="157"/>
      <c r="C77" s="157"/>
      <c r="D77" s="157" t="s">
        <v>135</v>
      </c>
      <c r="E77" s="154" t="s">
        <v>320</v>
      </c>
      <c r="F77" s="129">
        <v>243000</v>
      </c>
      <c r="G77" s="148">
        <v>244168.06</v>
      </c>
      <c r="H77" s="149">
        <f t="shared" si="22"/>
        <v>244168.06</v>
      </c>
      <c r="I77" s="126"/>
      <c r="J77" s="149"/>
      <c r="K77" s="126">
        <f t="shared" si="1"/>
        <v>100.48068312757202</v>
      </c>
    </row>
    <row r="78" spans="2:11" s="158" customFormat="1" ht="30.75" customHeight="1">
      <c r="B78" s="157"/>
      <c r="C78" s="157"/>
      <c r="D78" s="157" t="s">
        <v>344</v>
      </c>
      <c r="E78" s="138" t="s">
        <v>364</v>
      </c>
      <c r="F78" s="129">
        <v>5200</v>
      </c>
      <c r="G78" s="148">
        <v>5355.7</v>
      </c>
      <c r="H78" s="149">
        <f t="shared" si="22"/>
        <v>5355.7</v>
      </c>
      <c r="I78" s="126"/>
      <c r="J78" s="149"/>
      <c r="K78" s="126">
        <f t="shared" si="1"/>
        <v>102.99423076923077</v>
      </c>
    </row>
    <row r="79" spans="2:11" s="158" customFormat="1" ht="24" customHeight="1">
      <c r="B79" s="157"/>
      <c r="C79" s="157"/>
      <c r="D79" s="157" t="s">
        <v>118</v>
      </c>
      <c r="E79" s="154" t="s">
        <v>328</v>
      </c>
      <c r="F79" s="129">
        <v>3350</v>
      </c>
      <c r="G79" s="148">
        <v>3654.2</v>
      </c>
      <c r="H79" s="149">
        <f t="shared" si="22"/>
        <v>3654.2</v>
      </c>
      <c r="I79" s="126"/>
      <c r="J79" s="149"/>
      <c r="K79" s="126">
        <f t="shared" si="1"/>
        <v>109.08059701492537</v>
      </c>
    </row>
    <row r="80" spans="2:11" s="158" customFormat="1" ht="12.75" customHeight="1">
      <c r="B80" s="151"/>
      <c r="C80" s="151" t="s">
        <v>143</v>
      </c>
      <c r="D80" s="151"/>
      <c r="E80" s="152" t="s">
        <v>144</v>
      </c>
      <c r="F80" s="134">
        <f>SUM(F81)</f>
        <v>39782</v>
      </c>
      <c r="G80" s="153">
        <f>SUM(H80:J80)</f>
        <v>39966.969999999994</v>
      </c>
      <c r="H80" s="153">
        <f>SUM(H81)</f>
        <v>39966.969999999994</v>
      </c>
      <c r="I80" s="134">
        <f>SUM(I81)</f>
        <v>0</v>
      </c>
      <c r="J80" s="153">
        <f>SUM(J81)</f>
        <v>0</v>
      </c>
      <c r="K80" s="124">
        <f t="shared" si="1"/>
        <v>100.46495902669548</v>
      </c>
    </row>
    <row r="81" spans="2:11" s="158" customFormat="1" ht="15" customHeight="1">
      <c r="B81" s="143"/>
      <c r="C81" s="143"/>
      <c r="D81" s="143"/>
      <c r="E81" s="144" t="s">
        <v>232</v>
      </c>
      <c r="F81" s="126">
        <f>SUM(F82:F88)</f>
        <v>39782</v>
      </c>
      <c r="G81" s="145">
        <f>SUM(G82:G88)</f>
        <v>39966.969999999994</v>
      </c>
      <c r="H81" s="145">
        <f>SUM(H82:H88)</f>
        <v>39966.969999999994</v>
      </c>
      <c r="I81" s="126">
        <f>SUM(I82:I88)</f>
        <v>0</v>
      </c>
      <c r="J81" s="145">
        <f>SUM(J82:J88)</f>
        <v>0</v>
      </c>
      <c r="K81" s="126">
        <f t="shared" si="1"/>
        <v>100.46495902669548</v>
      </c>
    </row>
    <row r="82" spans="2:11" s="158" customFormat="1" ht="16.5" customHeight="1">
      <c r="B82" s="151"/>
      <c r="C82" s="151"/>
      <c r="D82" s="147" t="s">
        <v>205</v>
      </c>
      <c r="E82" s="114" t="s">
        <v>206</v>
      </c>
      <c r="F82" s="130">
        <v>169</v>
      </c>
      <c r="G82" s="148">
        <v>168.83</v>
      </c>
      <c r="H82" s="148">
        <f t="shared" ref="H82:H88" si="23">G82</f>
        <v>168.83</v>
      </c>
      <c r="I82" s="126"/>
      <c r="J82" s="145"/>
      <c r="K82" s="126">
        <f t="shared" si="1"/>
        <v>99.899408284023664</v>
      </c>
    </row>
    <row r="83" spans="2:11" s="158" customFormat="1" ht="14.25" customHeight="1">
      <c r="B83" s="140"/>
      <c r="C83" s="140"/>
      <c r="D83" s="157" t="s">
        <v>145</v>
      </c>
      <c r="E83" s="154" t="s">
        <v>146</v>
      </c>
      <c r="F83" s="129">
        <v>15000</v>
      </c>
      <c r="G83" s="148">
        <v>15157</v>
      </c>
      <c r="H83" s="148">
        <f t="shared" si="23"/>
        <v>15157</v>
      </c>
      <c r="I83" s="126"/>
      <c r="J83" s="145"/>
      <c r="K83" s="126">
        <f t="shared" si="1"/>
        <v>101.04666666666667</v>
      </c>
    </row>
    <row r="84" spans="2:11" s="158" customFormat="1" ht="12" customHeight="1">
      <c r="B84" s="157"/>
      <c r="C84" s="157"/>
      <c r="D84" s="157" t="s">
        <v>147</v>
      </c>
      <c r="E84" s="154" t="s">
        <v>148</v>
      </c>
      <c r="F84" s="129">
        <v>4750</v>
      </c>
      <c r="G84" s="148">
        <v>4750.3999999999996</v>
      </c>
      <c r="H84" s="148">
        <f t="shared" si="23"/>
        <v>4750.3999999999996</v>
      </c>
      <c r="I84" s="126"/>
      <c r="J84" s="145"/>
      <c r="K84" s="126">
        <f t="shared" si="1"/>
        <v>100.00842105263156</v>
      </c>
    </row>
    <row r="85" spans="2:11" s="131" customFormat="1" ht="39" customHeight="1">
      <c r="B85" s="127"/>
      <c r="C85" s="127"/>
      <c r="D85" s="127" t="s">
        <v>149</v>
      </c>
      <c r="E85" s="434" t="s">
        <v>150</v>
      </c>
      <c r="F85" s="129">
        <v>18050</v>
      </c>
      <c r="G85" s="130">
        <v>18094.91</v>
      </c>
      <c r="H85" s="130">
        <f t="shared" si="23"/>
        <v>18094.91</v>
      </c>
      <c r="I85" s="126"/>
      <c r="J85" s="126"/>
      <c r="K85" s="126">
        <f t="shared" si="1"/>
        <v>100.24880886426592</v>
      </c>
    </row>
    <row r="86" spans="2:11" s="131" customFormat="1" ht="30.75" customHeight="1">
      <c r="B86" s="127"/>
      <c r="C86" s="127"/>
      <c r="D86" s="127" t="s">
        <v>344</v>
      </c>
      <c r="E86" s="138" t="s">
        <v>364</v>
      </c>
      <c r="F86" s="129">
        <v>13</v>
      </c>
      <c r="G86" s="130">
        <v>13.2</v>
      </c>
      <c r="H86" s="130">
        <f t="shared" si="23"/>
        <v>13.2</v>
      </c>
      <c r="I86" s="126"/>
      <c r="J86" s="126"/>
      <c r="K86" s="126">
        <f t="shared" si="1"/>
        <v>101.53846153846153</v>
      </c>
    </row>
    <row r="87" spans="2:11" s="155" customFormat="1" ht="15.75" customHeight="1">
      <c r="B87" s="147"/>
      <c r="C87" s="147"/>
      <c r="D87" s="147" t="s">
        <v>136</v>
      </c>
      <c r="E87" s="114" t="s">
        <v>137</v>
      </c>
      <c r="F87" s="130">
        <v>1000</v>
      </c>
      <c r="G87" s="148">
        <v>1000</v>
      </c>
      <c r="H87" s="148">
        <f t="shared" si="23"/>
        <v>1000</v>
      </c>
      <c r="I87" s="126"/>
      <c r="J87" s="145"/>
      <c r="K87" s="126">
        <f t="shared" si="1"/>
        <v>100</v>
      </c>
    </row>
    <row r="88" spans="2:11" s="146" customFormat="1" ht="27.75" customHeight="1">
      <c r="B88" s="147"/>
      <c r="C88" s="147"/>
      <c r="D88" s="147" t="s">
        <v>118</v>
      </c>
      <c r="E88" s="482" t="s">
        <v>328</v>
      </c>
      <c r="F88" s="130">
        <v>800</v>
      </c>
      <c r="G88" s="148">
        <v>782.63</v>
      </c>
      <c r="H88" s="148">
        <f t="shared" si="23"/>
        <v>782.63</v>
      </c>
      <c r="I88" s="126"/>
      <c r="J88" s="145"/>
      <c r="K88" s="126">
        <f t="shared" si="1"/>
        <v>97.828749999999999</v>
      </c>
    </row>
    <row r="89" spans="2:11" s="146" customFormat="1" ht="16.5" customHeight="1">
      <c r="B89" s="147"/>
      <c r="C89" s="579" t="s">
        <v>456</v>
      </c>
      <c r="D89" s="147"/>
      <c r="E89" s="580" t="s">
        <v>472</v>
      </c>
      <c r="F89" s="134">
        <f>F90</f>
        <v>2812</v>
      </c>
      <c r="G89" s="134">
        <f t="shared" ref="G89:J89" si="24">G90</f>
        <v>2811.6</v>
      </c>
      <c r="H89" s="134">
        <f t="shared" si="24"/>
        <v>2811.6</v>
      </c>
      <c r="I89" s="134">
        <f t="shared" si="24"/>
        <v>0</v>
      </c>
      <c r="J89" s="134">
        <f t="shared" si="24"/>
        <v>0</v>
      </c>
      <c r="K89" s="126">
        <f t="shared" si="1"/>
        <v>99.985775248933138</v>
      </c>
    </row>
    <row r="90" spans="2:11" s="146" customFormat="1" ht="12.75" customHeight="1">
      <c r="B90" s="147"/>
      <c r="C90" s="568"/>
      <c r="D90" s="147"/>
      <c r="E90" s="144" t="s">
        <v>232</v>
      </c>
      <c r="F90" s="126">
        <f>SUM(F91:F92)</f>
        <v>2812</v>
      </c>
      <c r="G90" s="126">
        <f t="shared" ref="G90:J90" si="25">SUM(G91:G92)</f>
        <v>2811.6</v>
      </c>
      <c r="H90" s="126">
        <f t="shared" si="25"/>
        <v>2811.6</v>
      </c>
      <c r="I90" s="126">
        <f t="shared" si="25"/>
        <v>0</v>
      </c>
      <c r="J90" s="126">
        <f t="shared" si="25"/>
        <v>0</v>
      </c>
      <c r="K90" s="126">
        <f t="shared" si="1"/>
        <v>99.985775248933138</v>
      </c>
    </row>
    <row r="91" spans="2:11" s="146" customFormat="1" ht="24" customHeight="1">
      <c r="B91" s="147"/>
      <c r="C91" s="147"/>
      <c r="D91" s="127" t="s">
        <v>344</v>
      </c>
      <c r="E91" s="138" t="s">
        <v>364</v>
      </c>
      <c r="F91" s="130">
        <v>12</v>
      </c>
      <c r="G91" s="148">
        <v>11.6</v>
      </c>
      <c r="H91" s="145">
        <f>G91</f>
        <v>11.6</v>
      </c>
      <c r="I91" s="126"/>
      <c r="J91" s="145"/>
      <c r="K91" s="126">
        <f t="shared" si="1"/>
        <v>96.666666666666671</v>
      </c>
    </row>
    <row r="92" spans="2:11" s="146" customFormat="1" ht="15.75" customHeight="1">
      <c r="B92" s="147"/>
      <c r="C92" s="147"/>
      <c r="D92" s="127" t="s">
        <v>121</v>
      </c>
      <c r="E92" s="154" t="s">
        <v>122</v>
      </c>
      <c r="F92" s="130">
        <v>2800</v>
      </c>
      <c r="G92" s="148">
        <v>2800</v>
      </c>
      <c r="H92" s="145">
        <f>G92</f>
        <v>2800</v>
      </c>
      <c r="I92" s="126"/>
      <c r="J92" s="145"/>
      <c r="K92" s="126">
        <f t="shared" si="1"/>
        <v>100</v>
      </c>
    </row>
    <row r="93" spans="2:11" s="146" customFormat="1" ht="24" customHeight="1">
      <c r="B93" s="151"/>
      <c r="C93" s="151" t="s">
        <v>151</v>
      </c>
      <c r="D93" s="151"/>
      <c r="E93" s="152" t="s">
        <v>152</v>
      </c>
      <c r="F93" s="134">
        <f>SUM(F94)</f>
        <v>3393892</v>
      </c>
      <c r="G93" s="153">
        <f>SUM(H93:J93)</f>
        <v>3489395.4</v>
      </c>
      <c r="H93" s="153">
        <f>SUM(H94)</f>
        <v>3489395.4</v>
      </c>
      <c r="I93" s="134">
        <f>SUM(I94)</f>
        <v>0</v>
      </c>
      <c r="J93" s="153">
        <f>SUM(J94)</f>
        <v>0</v>
      </c>
      <c r="K93" s="124">
        <f t="shared" si="1"/>
        <v>102.8139787594891</v>
      </c>
    </row>
    <row r="94" spans="2:11" s="146" customFormat="1" ht="17.25" customHeight="1">
      <c r="B94" s="143"/>
      <c r="C94" s="143"/>
      <c r="D94" s="143"/>
      <c r="E94" s="144" t="s">
        <v>232</v>
      </c>
      <c r="F94" s="126">
        <f>SUM(F95:F96)</f>
        <v>3393892</v>
      </c>
      <c r="G94" s="145">
        <f>SUM(G95:G96)</f>
        <v>3489395.4</v>
      </c>
      <c r="H94" s="145">
        <f>SUM(H95:H96)</f>
        <v>3489395.4</v>
      </c>
      <c r="I94" s="126">
        <f>SUM(I95:I96)</f>
        <v>0</v>
      </c>
      <c r="J94" s="145">
        <f>SUM(J95:J96)</f>
        <v>0</v>
      </c>
      <c r="K94" s="126">
        <f t="shared" si="1"/>
        <v>102.8139787594891</v>
      </c>
    </row>
    <row r="95" spans="2:11" s="485" customFormat="1" ht="14.25" customHeight="1">
      <c r="B95" s="157"/>
      <c r="C95" s="157"/>
      <c r="D95" s="157" t="s">
        <v>153</v>
      </c>
      <c r="E95" s="154" t="s">
        <v>154</v>
      </c>
      <c r="F95" s="129">
        <v>3365892</v>
      </c>
      <c r="G95" s="148">
        <v>3452164</v>
      </c>
      <c r="H95" s="149">
        <f>G95</f>
        <v>3452164</v>
      </c>
      <c r="I95" s="126"/>
      <c r="J95" s="149"/>
      <c r="K95" s="126">
        <f t="shared" si="1"/>
        <v>102.56312442585799</v>
      </c>
    </row>
    <row r="96" spans="2:11" s="146" customFormat="1" ht="14.25" customHeight="1">
      <c r="B96" s="157"/>
      <c r="C96" s="157"/>
      <c r="D96" s="157" t="s">
        <v>155</v>
      </c>
      <c r="E96" s="154" t="s">
        <v>338</v>
      </c>
      <c r="F96" s="129">
        <v>28000</v>
      </c>
      <c r="G96" s="148">
        <v>37231.4</v>
      </c>
      <c r="H96" s="149">
        <f>G96</f>
        <v>37231.4</v>
      </c>
      <c r="I96" s="126"/>
      <c r="J96" s="149"/>
      <c r="K96" s="126">
        <f t="shared" si="1"/>
        <v>132.96928571428572</v>
      </c>
    </row>
    <row r="97" spans="2:11" s="146" customFormat="1" ht="17.25" customHeight="1">
      <c r="B97" s="132" t="s">
        <v>156</v>
      </c>
      <c r="C97" s="132"/>
      <c r="D97" s="132"/>
      <c r="E97" s="133" t="s">
        <v>64</v>
      </c>
      <c r="F97" s="134">
        <f>SUM(F98+F101+F104)</f>
        <v>5524439.9699999997</v>
      </c>
      <c r="G97" s="134">
        <f>SUM(G98+G101+G104)</f>
        <v>5525360.04</v>
      </c>
      <c r="H97" s="134">
        <f>SUM(H98+H101+H104)</f>
        <v>5525360.04</v>
      </c>
      <c r="I97" s="134">
        <f>SUM(I98+I101+I104)</f>
        <v>0</v>
      </c>
      <c r="J97" s="134">
        <f>SUM(J98+J101+J104)</f>
        <v>0</v>
      </c>
      <c r="K97" s="124">
        <f t="shared" si="1"/>
        <v>100.01665453883102</v>
      </c>
    </row>
    <row r="98" spans="2:11" s="142" customFormat="1" ht="24">
      <c r="B98" s="132"/>
      <c r="C98" s="132" t="s">
        <v>157</v>
      </c>
      <c r="D98" s="132"/>
      <c r="E98" s="133" t="s">
        <v>158</v>
      </c>
      <c r="F98" s="134">
        <f>SUM(F99)</f>
        <v>3309037</v>
      </c>
      <c r="G98" s="134">
        <f>SUM(H98:J98)</f>
        <v>3309037</v>
      </c>
      <c r="H98" s="134">
        <f t="shared" ref="G98:J99" si="26">SUM(H99)</f>
        <v>3309037</v>
      </c>
      <c r="I98" s="134">
        <f t="shared" si="26"/>
        <v>0</v>
      </c>
      <c r="J98" s="134">
        <f>+J100</f>
        <v>0</v>
      </c>
      <c r="K98" s="124">
        <f t="shared" si="1"/>
        <v>100</v>
      </c>
    </row>
    <row r="99" spans="2:11" s="158" customFormat="1" ht="13.5" customHeight="1">
      <c r="B99" s="135"/>
      <c r="C99" s="135"/>
      <c r="D99" s="135"/>
      <c r="E99" s="125" t="s">
        <v>232</v>
      </c>
      <c r="F99" s="126">
        <f>SUM(F100)</f>
        <v>3309037</v>
      </c>
      <c r="G99" s="126">
        <f t="shared" si="26"/>
        <v>3309037</v>
      </c>
      <c r="H99" s="126">
        <f t="shared" si="26"/>
        <v>3309037</v>
      </c>
      <c r="I99" s="126">
        <f t="shared" si="26"/>
        <v>0</v>
      </c>
      <c r="J99" s="126">
        <f t="shared" si="26"/>
        <v>0</v>
      </c>
      <c r="K99" s="126">
        <f t="shared" si="1"/>
        <v>100</v>
      </c>
    </row>
    <row r="100" spans="2:11" s="158" customFormat="1" ht="15" customHeight="1">
      <c r="B100" s="127"/>
      <c r="C100" s="127"/>
      <c r="D100" s="127" t="s">
        <v>159</v>
      </c>
      <c r="E100" s="128" t="s">
        <v>160</v>
      </c>
      <c r="F100" s="129">
        <v>3309037</v>
      </c>
      <c r="G100" s="130">
        <v>3309037</v>
      </c>
      <c r="H100" s="126">
        <f>G100</f>
        <v>3309037</v>
      </c>
      <c r="I100" s="126"/>
      <c r="J100" s="126"/>
      <c r="K100" s="126">
        <f t="shared" si="1"/>
        <v>100</v>
      </c>
    </row>
    <row r="101" spans="2:11" s="158" customFormat="1" ht="15" customHeight="1">
      <c r="B101" s="132"/>
      <c r="C101" s="132" t="s">
        <v>161</v>
      </c>
      <c r="D101" s="132"/>
      <c r="E101" s="159" t="s">
        <v>162</v>
      </c>
      <c r="F101" s="134">
        <f>SUM(F102)</f>
        <v>2089950</v>
      </c>
      <c r="G101" s="134">
        <f>SUM(H101:J101)</f>
        <v>2089950</v>
      </c>
      <c r="H101" s="134">
        <f t="shared" ref="G101:J102" si="27">SUM(H102)</f>
        <v>2089950</v>
      </c>
      <c r="I101" s="134">
        <f t="shared" si="27"/>
        <v>0</v>
      </c>
      <c r="J101" s="134">
        <f t="shared" si="27"/>
        <v>0</v>
      </c>
      <c r="K101" s="124">
        <f t="shared" si="1"/>
        <v>100</v>
      </c>
    </row>
    <row r="102" spans="2:11" s="158" customFormat="1" ht="15.75" customHeight="1">
      <c r="B102" s="135"/>
      <c r="C102" s="135"/>
      <c r="D102" s="135"/>
      <c r="E102" s="160" t="s">
        <v>235</v>
      </c>
      <c r="F102" s="126">
        <f>SUM(F103)</f>
        <v>2089950</v>
      </c>
      <c r="G102" s="126">
        <f t="shared" si="27"/>
        <v>2089950</v>
      </c>
      <c r="H102" s="126">
        <f t="shared" si="27"/>
        <v>2089950</v>
      </c>
      <c r="I102" s="126">
        <f t="shared" si="27"/>
        <v>0</v>
      </c>
      <c r="J102" s="126">
        <f t="shared" si="27"/>
        <v>0</v>
      </c>
      <c r="K102" s="126">
        <f t="shared" si="1"/>
        <v>100</v>
      </c>
    </row>
    <row r="103" spans="2:11" s="155" customFormat="1" ht="17.25" customHeight="1">
      <c r="B103" s="127"/>
      <c r="C103" s="127"/>
      <c r="D103" s="127" t="s">
        <v>159</v>
      </c>
      <c r="E103" s="128" t="s">
        <v>160</v>
      </c>
      <c r="F103" s="129">
        <v>2089950</v>
      </c>
      <c r="G103" s="130">
        <v>2089950</v>
      </c>
      <c r="H103" s="126">
        <f>G103</f>
        <v>2089950</v>
      </c>
      <c r="I103" s="126"/>
      <c r="J103" s="126"/>
      <c r="K103" s="126">
        <f t="shared" ref="K103:K178" si="28">SUM(G103*100/F103)</f>
        <v>100</v>
      </c>
    </row>
    <row r="104" spans="2:11" s="146" customFormat="1" ht="13.5" customHeight="1">
      <c r="B104" s="127"/>
      <c r="C104" s="118" t="s">
        <v>163</v>
      </c>
      <c r="D104" s="127"/>
      <c r="E104" s="119" t="s">
        <v>164</v>
      </c>
      <c r="F104" s="123">
        <f>SUM(F105+F110)</f>
        <v>125452.97</v>
      </c>
      <c r="G104" s="123">
        <f t="shared" ref="G104:J104" si="29">SUM(G105+G110)</f>
        <v>126373.04</v>
      </c>
      <c r="H104" s="123">
        <f t="shared" si="29"/>
        <v>126373.04</v>
      </c>
      <c r="I104" s="123">
        <f t="shared" si="29"/>
        <v>0</v>
      </c>
      <c r="J104" s="123">
        <f t="shared" si="29"/>
        <v>0</v>
      </c>
      <c r="K104" s="124">
        <f t="shared" si="28"/>
        <v>100.73339834042989</v>
      </c>
    </row>
    <row r="105" spans="2:11" s="158" customFormat="1" ht="14.25" customHeight="1">
      <c r="B105" s="135"/>
      <c r="C105" s="135"/>
      <c r="D105" s="135"/>
      <c r="E105" s="125" t="s">
        <v>232</v>
      </c>
      <c r="F105" s="184">
        <f>SUM(F106:F109)</f>
        <v>69775.38</v>
      </c>
      <c r="G105" s="184">
        <f t="shared" ref="G105:J105" si="30">SUM(G106:G109)</f>
        <v>70695.45</v>
      </c>
      <c r="H105" s="184">
        <f t="shared" si="30"/>
        <v>70695.45</v>
      </c>
      <c r="I105" s="184">
        <f t="shared" si="30"/>
        <v>0</v>
      </c>
      <c r="J105" s="184">
        <f t="shared" si="30"/>
        <v>0</v>
      </c>
      <c r="K105" s="126">
        <f t="shared" si="28"/>
        <v>101.3186169677614</v>
      </c>
    </row>
    <row r="106" spans="2:11" s="155" customFormat="1" ht="15.75" customHeight="1">
      <c r="B106" s="127"/>
      <c r="C106" s="127"/>
      <c r="D106" s="127" t="s">
        <v>101</v>
      </c>
      <c r="E106" s="128" t="s">
        <v>329</v>
      </c>
      <c r="F106" s="129">
        <v>28675</v>
      </c>
      <c r="G106" s="129">
        <v>29278.9</v>
      </c>
      <c r="H106" s="184">
        <f>G106</f>
        <v>29278.9</v>
      </c>
      <c r="I106" s="126"/>
      <c r="J106" s="126"/>
      <c r="K106" s="126">
        <f t="shared" si="28"/>
        <v>102.10601569311247</v>
      </c>
    </row>
    <row r="107" spans="2:11" s="146" customFormat="1" ht="13.5" customHeight="1">
      <c r="B107" s="127"/>
      <c r="C107" s="127"/>
      <c r="D107" s="127" t="s">
        <v>345</v>
      </c>
      <c r="E107" s="128" t="s">
        <v>363</v>
      </c>
      <c r="F107" s="129">
        <v>3900</v>
      </c>
      <c r="G107" s="129">
        <v>3868</v>
      </c>
      <c r="H107" s="184">
        <f>G107</f>
        <v>3868</v>
      </c>
      <c r="I107" s="126"/>
      <c r="J107" s="126"/>
      <c r="K107" s="126">
        <f t="shared" si="28"/>
        <v>99.179487179487182</v>
      </c>
    </row>
    <row r="108" spans="2:11" s="158" customFormat="1" ht="15" customHeight="1">
      <c r="B108" s="127"/>
      <c r="C108" s="127"/>
      <c r="D108" s="127" t="s">
        <v>121</v>
      </c>
      <c r="E108" s="154" t="s">
        <v>122</v>
      </c>
      <c r="F108" s="129">
        <v>16400</v>
      </c>
      <c r="G108" s="129">
        <v>16748.169999999998</v>
      </c>
      <c r="H108" s="184">
        <f>SUM(G108)</f>
        <v>16748.169999999998</v>
      </c>
      <c r="I108" s="126"/>
      <c r="J108" s="126"/>
      <c r="K108" s="126">
        <f t="shared" si="28"/>
        <v>102.12298780487804</v>
      </c>
    </row>
    <row r="109" spans="2:11" s="158" customFormat="1" ht="37.5" customHeight="1">
      <c r="B109" s="127"/>
      <c r="C109" s="127"/>
      <c r="D109" s="147" t="s">
        <v>167</v>
      </c>
      <c r="E109" s="114" t="s">
        <v>254</v>
      </c>
      <c r="F109" s="129">
        <v>20800.38</v>
      </c>
      <c r="G109" s="129">
        <v>20800.38</v>
      </c>
      <c r="H109" s="184">
        <f>SUM(G109)</f>
        <v>20800.38</v>
      </c>
      <c r="I109" s="126"/>
      <c r="J109" s="126"/>
      <c r="K109" s="126">
        <f t="shared" si="28"/>
        <v>100</v>
      </c>
    </row>
    <row r="110" spans="2:11" s="158" customFormat="1" ht="15" customHeight="1">
      <c r="B110" s="127"/>
      <c r="C110" s="127"/>
      <c r="D110" s="127"/>
      <c r="E110" s="144" t="s">
        <v>233</v>
      </c>
      <c r="F110" s="126">
        <f>F111</f>
        <v>55677.59</v>
      </c>
      <c r="G110" s="126">
        <f t="shared" ref="G110:J110" si="31">G111</f>
        <v>55677.59</v>
      </c>
      <c r="H110" s="126">
        <f t="shared" si="31"/>
        <v>55677.59</v>
      </c>
      <c r="I110" s="126">
        <f t="shared" si="31"/>
        <v>0</v>
      </c>
      <c r="J110" s="126">
        <f t="shared" si="31"/>
        <v>0</v>
      </c>
      <c r="K110" s="126"/>
    </row>
    <row r="111" spans="2:11" s="158" customFormat="1" ht="51" customHeight="1">
      <c r="B111" s="127"/>
      <c r="C111" s="127"/>
      <c r="D111" s="583" t="s">
        <v>457</v>
      </c>
      <c r="E111" s="114" t="s">
        <v>474</v>
      </c>
      <c r="F111" s="129">
        <v>55677.59</v>
      </c>
      <c r="G111" s="129">
        <v>55677.59</v>
      </c>
      <c r="H111" s="184">
        <f>G111</f>
        <v>55677.59</v>
      </c>
      <c r="I111" s="126"/>
      <c r="J111" s="126"/>
      <c r="K111" s="126"/>
    </row>
    <row r="112" spans="2:11" s="101" customFormat="1" ht="14.25" customHeight="1">
      <c r="B112" s="132" t="s">
        <v>165</v>
      </c>
      <c r="C112" s="132"/>
      <c r="D112" s="132"/>
      <c r="E112" s="133" t="s">
        <v>5</v>
      </c>
      <c r="F112" s="134">
        <f>F113+F120+F130+F139+F133+F136</f>
        <v>902184.8</v>
      </c>
      <c r="G112" s="134">
        <f t="shared" ref="G112:J112" si="32">G113+G120+G130+G139+G133+G136</f>
        <v>899891.56</v>
      </c>
      <c r="H112" s="134">
        <f t="shared" si="32"/>
        <v>857878.43</v>
      </c>
      <c r="I112" s="134">
        <f t="shared" si="32"/>
        <v>42013.13</v>
      </c>
      <c r="J112" s="134">
        <f t="shared" si="32"/>
        <v>0</v>
      </c>
      <c r="K112" s="124">
        <f t="shared" si="28"/>
        <v>99.745812609567352</v>
      </c>
    </row>
    <row r="113" spans="2:11" s="139" customFormat="1">
      <c r="B113" s="132"/>
      <c r="C113" s="132" t="s">
        <v>166</v>
      </c>
      <c r="D113" s="132"/>
      <c r="E113" s="133" t="s">
        <v>6</v>
      </c>
      <c r="F113" s="134">
        <f>SUM(F114)</f>
        <v>29514</v>
      </c>
      <c r="G113" s="134">
        <f>SUM(G114)</f>
        <v>29635.91</v>
      </c>
      <c r="H113" s="134">
        <f>SUM(H114)</f>
        <v>29635.91</v>
      </c>
      <c r="I113" s="134">
        <f>SUM(I114)</f>
        <v>0</v>
      </c>
      <c r="J113" s="134">
        <f>SUM(J114)</f>
        <v>0</v>
      </c>
      <c r="K113" s="124">
        <f t="shared" si="28"/>
        <v>100.41305820966321</v>
      </c>
    </row>
    <row r="114" spans="2:11" s="101" customFormat="1" ht="14.25" customHeight="1">
      <c r="B114" s="135"/>
      <c r="C114" s="135"/>
      <c r="D114" s="135"/>
      <c r="E114" s="125" t="s">
        <v>232</v>
      </c>
      <c r="F114" s="126">
        <f>SUM(F115:F119)</f>
        <v>29514</v>
      </c>
      <c r="G114" s="126">
        <f>SUM(G115:G119)</f>
        <v>29635.91</v>
      </c>
      <c r="H114" s="126">
        <f>SUM(H115:H119)</f>
        <v>29635.91</v>
      </c>
      <c r="I114" s="126">
        <f>SUM(I115:I119)</f>
        <v>0</v>
      </c>
      <c r="J114" s="126">
        <f>SUM(J116:J118)</f>
        <v>0</v>
      </c>
      <c r="K114" s="126">
        <f t="shared" si="28"/>
        <v>100.41305820966321</v>
      </c>
    </row>
    <row r="115" spans="2:11" s="136" customFormat="1" ht="12.75" customHeight="1">
      <c r="B115" s="135"/>
      <c r="C115" s="135"/>
      <c r="D115" s="137" t="s">
        <v>346</v>
      </c>
      <c r="E115" s="138" t="s">
        <v>376</v>
      </c>
      <c r="F115" s="130">
        <v>50</v>
      </c>
      <c r="G115" s="130">
        <v>26</v>
      </c>
      <c r="H115" s="130">
        <f>SUM(G115)</f>
        <v>26</v>
      </c>
      <c r="I115" s="130"/>
      <c r="J115" s="130"/>
      <c r="K115" s="126">
        <f t="shared" si="28"/>
        <v>52</v>
      </c>
    </row>
    <row r="116" spans="2:11" s="131" customFormat="1" ht="17.25" customHeight="1">
      <c r="B116" s="140"/>
      <c r="C116" s="140"/>
      <c r="D116" s="157" t="s">
        <v>136</v>
      </c>
      <c r="E116" s="154" t="s">
        <v>137</v>
      </c>
      <c r="F116" s="129">
        <v>130</v>
      </c>
      <c r="G116" s="148">
        <v>81</v>
      </c>
      <c r="H116" s="156">
        <f>G116</f>
        <v>81</v>
      </c>
      <c r="I116" s="126"/>
      <c r="J116" s="149"/>
      <c r="K116" s="126">
        <f t="shared" si="28"/>
        <v>62.307692307692307</v>
      </c>
    </row>
    <row r="117" spans="2:11" s="101" customFormat="1" ht="15" customHeight="1">
      <c r="B117" s="140"/>
      <c r="C117" s="140"/>
      <c r="D117" s="157" t="s">
        <v>349</v>
      </c>
      <c r="E117" s="128" t="s">
        <v>358</v>
      </c>
      <c r="F117" s="129">
        <v>8584</v>
      </c>
      <c r="G117" s="161">
        <v>8583.81</v>
      </c>
      <c r="H117" s="483">
        <f>G117</f>
        <v>8583.81</v>
      </c>
      <c r="I117" s="184"/>
      <c r="J117" s="484"/>
      <c r="K117" s="184">
        <f t="shared" si="28"/>
        <v>99.997786579683137</v>
      </c>
    </row>
    <row r="118" spans="2:11" s="101" customFormat="1" ht="15" customHeight="1">
      <c r="B118" s="140"/>
      <c r="C118" s="157"/>
      <c r="D118" s="157" t="s">
        <v>121</v>
      </c>
      <c r="E118" s="154" t="s">
        <v>122</v>
      </c>
      <c r="F118" s="129">
        <v>3750</v>
      </c>
      <c r="G118" s="148">
        <v>3945.1</v>
      </c>
      <c r="H118" s="156">
        <f>G118</f>
        <v>3945.1</v>
      </c>
      <c r="I118" s="126"/>
      <c r="J118" s="149"/>
      <c r="K118" s="126">
        <f t="shared" si="28"/>
        <v>105.20266666666667</v>
      </c>
    </row>
    <row r="119" spans="2:11" s="433" customFormat="1" ht="47.25" customHeight="1">
      <c r="B119" s="132"/>
      <c r="C119" s="137"/>
      <c r="D119" s="137" t="s">
        <v>405</v>
      </c>
      <c r="E119" s="138" t="s">
        <v>409</v>
      </c>
      <c r="F119" s="130">
        <v>17000</v>
      </c>
      <c r="G119" s="130">
        <v>17000</v>
      </c>
      <c r="H119" s="156">
        <f>G119</f>
        <v>17000</v>
      </c>
      <c r="I119" s="126"/>
      <c r="J119" s="126"/>
      <c r="K119" s="126">
        <f t="shared" si="28"/>
        <v>100</v>
      </c>
    </row>
    <row r="120" spans="2:11" s="101" customFormat="1" ht="17.25" customHeight="1">
      <c r="B120" s="151"/>
      <c r="C120" s="151" t="s">
        <v>168</v>
      </c>
      <c r="D120" s="151"/>
      <c r="E120" s="152" t="s">
        <v>60</v>
      </c>
      <c r="F120" s="134">
        <f>SUM(F121+F128)</f>
        <v>805305</v>
      </c>
      <c r="G120" s="134">
        <f>SUM(G121+G128)</f>
        <v>803273.72</v>
      </c>
      <c r="H120" s="134">
        <f>SUM(H121+H128)</f>
        <v>803273.72</v>
      </c>
      <c r="I120" s="153">
        <f>SUM(I121)</f>
        <v>0</v>
      </c>
      <c r="J120" s="153">
        <f>SUM(J121)</f>
        <v>0</v>
      </c>
      <c r="K120" s="124">
        <f t="shared" si="28"/>
        <v>99.747762648934255</v>
      </c>
    </row>
    <row r="121" spans="2:11" s="136" customFormat="1" ht="15" customHeight="1">
      <c r="B121" s="143"/>
      <c r="C121" s="143"/>
      <c r="D121" s="143"/>
      <c r="E121" s="144" t="s">
        <v>232</v>
      </c>
      <c r="F121" s="126">
        <f>SUM(F122:F127)</f>
        <v>295940</v>
      </c>
      <c r="G121" s="126">
        <f t="shared" ref="G121:J121" si="33">SUM(G122:G127)</f>
        <v>293964.67</v>
      </c>
      <c r="H121" s="126">
        <f t="shared" si="33"/>
        <v>293964.67</v>
      </c>
      <c r="I121" s="126">
        <f t="shared" si="33"/>
        <v>0</v>
      </c>
      <c r="J121" s="126">
        <f t="shared" si="33"/>
        <v>0</v>
      </c>
      <c r="K121" s="126">
        <f t="shared" si="28"/>
        <v>99.332523484490096</v>
      </c>
    </row>
    <row r="122" spans="2:11" s="131" customFormat="1" ht="25.5" customHeight="1">
      <c r="B122" s="137"/>
      <c r="C122" s="137"/>
      <c r="D122" s="137" t="s">
        <v>321</v>
      </c>
      <c r="E122" s="138" t="s">
        <v>322</v>
      </c>
      <c r="F122" s="130">
        <v>25000</v>
      </c>
      <c r="G122" s="130">
        <v>25583</v>
      </c>
      <c r="H122" s="130">
        <f>G122</f>
        <v>25583</v>
      </c>
      <c r="I122" s="130"/>
      <c r="J122" s="130"/>
      <c r="K122" s="126">
        <f t="shared" si="28"/>
        <v>102.33199999999999</v>
      </c>
    </row>
    <row r="123" spans="2:11" s="131" customFormat="1" ht="37.5" customHeight="1">
      <c r="B123" s="137"/>
      <c r="C123" s="137"/>
      <c r="D123" s="137" t="s">
        <v>323</v>
      </c>
      <c r="E123" s="138" t="s">
        <v>324</v>
      </c>
      <c r="F123" s="130">
        <v>103500</v>
      </c>
      <c r="G123" s="130">
        <v>100605.4</v>
      </c>
      <c r="H123" s="130">
        <f>G123</f>
        <v>100605.4</v>
      </c>
      <c r="I123" s="130"/>
      <c r="J123" s="130"/>
      <c r="K123" s="126">
        <f t="shared" si="28"/>
        <v>97.203285024154596</v>
      </c>
    </row>
    <row r="124" spans="2:11" s="136" customFormat="1" ht="15" customHeight="1">
      <c r="B124" s="137"/>
      <c r="C124" s="137"/>
      <c r="D124" s="137" t="s">
        <v>169</v>
      </c>
      <c r="E124" s="138" t="s">
        <v>170</v>
      </c>
      <c r="F124" s="130">
        <v>41000</v>
      </c>
      <c r="G124" s="130">
        <v>41508.47</v>
      </c>
      <c r="H124" s="130">
        <f>SUM(G124)</f>
        <v>41508.47</v>
      </c>
      <c r="I124" s="130"/>
      <c r="J124" s="130"/>
      <c r="K124" s="126">
        <f t="shared" si="28"/>
        <v>101.24017073170732</v>
      </c>
    </row>
    <row r="125" spans="2:11" s="131" customFormat="1" ht="15" customHeight="1">
      <c r="B125" s="147"/>
      <c r="C125" s="147"/>
      <c r="D125" s="147" t="s">
        <v>121</v>
      </c>
      <c r="E125" s="154" t="s">
        <v>122</v>
      </c>
      <c r="F125" s="130">
        <v>500</v>
      </c>
      <c r="G125" s="148">
        <v>332.8</v>
      </c>
      <c r="H125" s="148">
        <f>G125</f>
        <v>332.8</v>
      </c>
      <c r="I125" s="130"/>
      <c r="J125" s="156"/>
      <c r="K125" s="126">
        <f t="shared" si="28"/>
        <v>66.56</v>
      </c>
    </row>
    <row r="126" spans="2:11" s="131" customFormat="1" ht="37.5" customHeight="1">
      <c r="B126" s="147"/>
      <c r="C126" s="147"/>
      <c r="D126" s="147" t="s">
        <v>167</v>
      </c>
      <c r="E126" s="114" t="s">
        <v>254</v>
      </c>
      <c r="F126" s="130">
        <v>110970</v>
      </c>
      <c r="G126" s="148">
        <v>110970</v>
      </c>
      <c r="H126" s="148">
        <f>G126</f>
        <v>110970</v>
      </c>
      <c r="I126" s="130"/>
      <c r="J126" s="156"/>
      <c r="K126" s="126">
        <f t="shared" si="28"/>
        <v>100</v>
      </c>
    </row>
    <row r="127" spans="2:11" s="131" customFormat="1" ht="37.5" customHeight="1">
      <c r="B127" s="147"/>
      <c r="C127" s="147"/>
      <c r="D127" s="137" t="s">
        <v>405</v>
      </c>
      <c r="E127" s="138" t="s">
        <v>409</v>
      </c>
      <c r="F127" s="130">
        <v>14970</v>
      </c>
      <c r="G127" s="148">
        <v>14965</v>
      </c>
      <c r="H127" s="148">
        <f>G127</f>
        <v>14965</v>
      </c>
      <c r="I127" s="130"/>
      <c r="J127" s="156"/>
      <c r="K127" s="126">
        <f t="shared" si="28"/>
        <v>99.966599866399463</v>
      </c>
    </row>
    <row r="128" spans="2:11" s="131" customFormat="1" ht="13.5" customHeight="1">
      <c r="B128" s="143"/>
      <c r="C128" s="143"/>
      <c r="D128" s="143"/>
      <c r="E128" s="125" t="s">
        <v>233</v>
      </c>
      <c r="F128" s="126">
        <f>SUM(F129)</f>
        <v>509365</v>
      </c>
      <c r="G128" s="126">
        <f>SUM(G129)</f>
        <v>509309.05</v>
      </c>
      <c r="H128" s="126">
        <f>SUM(H129)</f>
        <v>509309.05</v>
      </c>
      <c r="I128" s="126"/>
      <c r="J128" s="149"/>
      <c r="K128" s="126">
        <f t="shared" si="28"/>
        <v>99.989015735278244</v>
      </c>
    </row>
    <row r="129" spans="2:11" s="101" customFormat="1" ht="63.75" customHeight="1">
      <c r="B129" s="157"/>
      <c r="C129" s="157"/>
      <c r="D129" s="157" t="s">
        <v>390</v>
      </c>
      <c r="E129" s="128" t="s">
        <v>393</v>
      </c>
      <c r="F129" s="129">
        <v>509365</v>
      </c>
      <c r="G129" s="161">
        <v>509309.05</v>
      </c>
      <c r="H129" s="161">
        <f>G129</f>
        <v>509309.05</v>
      </c>
      <c r="I129" s="129"/>
      <c r="J129" s="483"/>
      <c r="K129" s="184">
        <f t="shared" si="28"/>
        <v>99.989015735278244</v>
      </c>
    </row>
    <row r="130" spans="2:11" s="101" customFormat="1" ht="13.5" customHeight="1">
      <c r="B130" s="151"/>
      <c r="C130" s="151" t="s">
        <v>171</v>
      </c>
      <c r="D130" s="151"/>
      <c r="E130" s="152" t="s">
        <v>33</v>
      </c>
      <c r="F130" s="134">
        <f>SUM(F131)</f>
        <v>270</v>
      </c>
      <c r="G130" s="153">
        <f>G131</f>
        <v>178</v>
      </c>
      <c r="H130" s="153">
        <f>SUM(H131)</f>
        <v>178</v>
      </c>
      <c r="I130" s="153">
        <f>SUM(I131)</f>
        <v>0</v>
      </c>
      <c r="J130" s="153">
        <f>SUM(J131)</f>
        <v>0</v>
      </c>
      <c r="K130" s="124">
        <f t="shared" si="28"/>
        <v>65.925925925925924</v>
      </c>
    </row>
    <row r="131" spans="2:11" s="101" customFormat="1" ht="13.5" customHeight="1">
      <c r="B131" s="143"/>
      <c r="C131" s="143"/>
      <c r="D131" s="143"/>
      <c r="E131" s="144" t="s">
        <v>232</v>
      </c>
      <c r="F131" s="126">
        <f>SUM(F132:F132)</f>
        <v>270</v>
      </c>
      <c r="G131" s="145">
        <f>SUM(G132:G132)</f>
        <v>178</v>
      </c>
      <c r="H131" s="145">
        <f>SUM(H132:H132)</f>
        <v>178</v>
      </c>
      <c r="I131" s="145">
        <f>SUM(I132:I132)</f>
        <v>0</v>
      </c>
      <c r="J131" s="145">
        <f>SUM(J132:J132)</f>
        <v>0</v>
      </c>
      <c r="K131" s="126">
        <f t="shared" si="28"/>
        <v>65.925925925925924</v>
      </c>
    </row>
    <row r="132" spans="2:11" s="101" customFormat="1">
      <c r="B132" s="147"/>
      <c r="C132" s="147"/>
      <c r="D132" s="147" t="s">
        <v>121</v>
      </c>
      <c r="E132" s="114" t="s">
        <v>122</v>
      </c>
      <c r="F132" s="130">
        <v>270</v>
      </c>
      <c r="G132" s="148">
        <v>178</v>
      </c>
      <c r="H132" s="145">
        <f>G132</f>
        <v>178</v>
      </c>
      <c r="I132" s="126"/>
      <c r="J132" s="145"/>
      <c r="K132" s="126">
        <f t="shared" si="28"/>
        <v>65.925925925925924</v>
      </c>
    </row>
    <row r="133" spans="2:11" s="136" customFormat="1" ht="14.25" customHeight="1">
      <c r="B133" s="132"/>
      <c r="C133" s="132" t="s">
        <v>406</v>
      </c>
      <c r="D133" s="132"/>
      <c r="E133" s="133" t="s">
        <v>49</v>
      </c>
      <c r="F133" s="134">
        <f>F135</f>
        <v>0.01</v>
      </c>
      <c r="G133" s="134">
        <f>G135</f>
        <v>0.01</v>
      </c>
      <c r="H133" s="134">
        <f>H135</f>
        <v>0.01</v>
      </c>
      <c r="I133" s="124">
        <f>I134</f>
        <v>0</v>
      </c>
      <c r="J133" s="124"/>
      <c r="K133" s="124">
        <f t="shared" si="28"/>
        <v>100</v>
      </c>
    </row>
    <row r="134" spans="2:11" s="122" customFormat="1" ht="16.5" customHeight="1">
      <c r="B134" s="135"/>
      <c r="C134" s="135"/>
      <c r="D134" s="135"/>
      <c r="E134" s="125" t="s">
        <v>232</v>
      </c>
      <c r="F134" s="126">
        <f>F135</f>
        <v>0.01</v>
      </c>
      <c r="G134" s="126">
        <f>G135</f>
        <v>0.01</v>
      </c>
      <c r="H134" s="126">
        <v>0.01</v>
      </c>
      <c r="I134" s="126">
        <f>I135</f>
        <v>0</v>
      </c>
      <c r="J134" s="126"/>
      <c r="K134" s="126">
        <f t="shared" si="28"/>
        <v>100</v>
      </c>
    </row>
    <row r="135" spans="2:11" s="122" customFormat="1" ht="60.75" customHeight="1">
      <c r="B135" s="137"/>
      <c r="C135" s="137"/>
      <c r="D135" s="137" t="s">
        <v>407</v>
      </c>
      <c r="E135" s="138" t="s">
        <v>431</v>
      </c>
      <c r="F135" s="130">
        <v>0.01</v>
      </c>
      <c r="G135" s="130">
        <v>0.01</v>
      </c>
      <c r="H135" s="130">
        <v>0.01</v>
      </c>
      <c r="I135" s="126"/>
      <c r="J135" s="126"/>
      <c r="K135" s="126">
        <f t="shared" si="28"/>
        <v>100</v>
      </c>
    </row>
    <row r="136" spans="2:11" s="122" customFormat="1" ht="40.5" customHeight="1">
      <c r="B136" s="137"/>
      <c r="C136" s="578" t="s">
        <v>458</v>
      </c>
      <c r="D136" s="137"/>
      <c r="E136" s="577" t="s">
        <v>463</v>
      </c>
      <c r="F136" s="134">
        <f>F137</f>
        <v>42329</v>
      </c>
      <c r="G136" s="134">
        <f t="shared" ref="G136:J136" si="34">G137</f>
        <v>42013.13</v>
      </c>
      <c r="H136" s="134">
        <f t="shared" si="34"/>
        <v>0</v>
      </c>
      <c r="I136" s="134">
        <f t="shared" si="34"/>
        <v>42013.13</v>
      </c>
      <c r="J136" s="134">
        <f t="shared" si="34"/>
        <v>0</v>
      </c>
      <c r="K136" s="124">
        <f t="shared" si="28"/>
        <v>99.253774008363067</v>
      </c>
    </row>
    <row r="137" spans="2:11" s="122" customFormat="1" ht="16.5" customHeight="1">
      <c r="B137" s="137"/>
      <c r="C137" s="137"/>
      <c r="D137" s="143"/>
      <c r="E137" s="125" t="s">
        <v>232</v>
      </c>
      <c r="F137" s="126">
        <f>F138</f>
        <v>42329</v>
      </c>
      <c r="G137" s="126">
        <f t="shared" ref="G137:J137" si="35">G138</f>
        <v>42013.13</v>
      </c>
      <c r="H137" s="126">
        <f t="shared" si="35"/>
        <v>0</v>
      </c>
      <c r="I137" s="126">
        <f t="shared" si="35"/>
        <v>42013.13</v>
      </c>
      <c r="J137" s="126">
        <f t="shared" si="35"/>
        <v>0</v>
      </c>
      <c r="K137" s="126">
        <f t="shared" si="28"/>
        <v>99.253774008363067</v>
      </c>
    </row>
    <row r="138" spans="2:11" s="122" customFormat="1" ht="37.5" customHeight="1">
      <c r="B138" s="137"/>
      <c r="C138" s="137"/>
      <c r="D138" s="157" t="s">
        <v>96</v>
      </c>
      <c r="E138" s="128" t="s">
        <v>92</v>
      </c>
      <c r="F138" s="130">
        <v>42329</v>
      </c>
      <c r="G138" s="130">
        <v>42013.13</v>
      </c>
      <c r="H138" s="126"/>
      <c r="I138" s="126">
        <f>G138</f>
        <v>42013.13</v>
      </c>
      <c r="J138" s="126"/>
      <c r="K138" s="126">
        <f t="shared" si="28"/>
        <v>99.253774008363067</v>
      </c>
    </row>
    <row r="139" spans="2:11" s="142" customFormat="1" ht="15.75" customHeight="1">
      <c r="B139" s="151"/>
      <c r="C139" s="151" t="s">
        <v>172</v>
      </c>
      <c r="D139" s="151"/>
      <c r="E139" s="152" t="s">
        <v>35</v>
      </c>
      <c r="F139" s="134">
        <f>SUM(F140+F142)</f>
        <v>24766.79</v>
      </c>
      <c r="G139" s="134">
        <f t="shared" ref="G139:J139" si="36">SUM(G140+G142)</f>
        <v>24790.79</v>
      </c>
      <c r="H139" s="134">
        <f t="shared" si="36"/>
        <v>24790.79</v>
      </c>
      <c r="I139" s="134">
        <f t="shared" si="36"/>
        <v>0</v>
      </c>
      <c r="J139" s="134">
        <f t="shared" si="36"/>
        <v>0</v>
      </c>
      <c r="K139" s="124">
        <f t="shared" si="28"/>
        <v>100.09690395889011</v>
      </c>
    </row>
    <row r="140" spans="2:11" s="142" customFormat="1" ht="15" customHeight="1">
      <c r="B140" s="143"/>
      <c r="C140" s="143"/>
      <c r="D140" s="143"/>
      <c r="E140" s="144" t="s">
        <v>232</v>
      </c>
      <c r="F140" s="126">
        <f>F141</f>
        <v>21000</v>
      </c>
      <c r="G140" s="126">
        <f t="shared" ref="G140:J140" si="37">G141</f>
        <v>21024</v>
      </c>
      <c r="H140" s="126">
        <f t="shared" si="37"/>
        <v>21024</v>
      </c>
      <c r="I140" s="126">
        <f t="shared" si="37"/>
        <v>0</v>
      </c>
      <c r="J140" s="126">
        <f t="shared" si="37"/>
        <v>0</v>
      </c>
      <c r="K140" s="126">
        <f t="shared" si="28"/>
        <v>100.11428571428571</v>
      </c>
    </row>
    <row r="141" spans="2:11" s="142" customFormat="1" ht="61.5" customHeight="1">
      <c r="B141" s="147"/>
      <c r="C141" s="147"/>
      <c r="D141" s="147" t="s">
        <v>115</v>
      </c>
      <c r="E141" s="114" t="s">
        <v>330</v>
      </c>
      <c r="F141" s="130">
        <v>21000</v>
      </c>
      <c r="G141" s="148">
        <v>21024</v>
      </c>
      <c r="H141" s="148">
        <f>G141</f>
        <v>21024</v>
      </c>
      <c r="I141" s="130"/>
      <c r="J141" s="148"/>
      <c r="K141" s="126">
        <f t="shared" si="28"/>
        <v>100.11428571428571</v>
      </c>
    </row>
    <row r="142" spans="2:11" s="485" customFormat="1" ht="15.75" customHeight="1">
      <c r="B142" s="143"/>
      <c r="C142" s="143"/>
      <c r="D142" s="143"/>
      <c r="E142" s="144" t="s">
        <v>233</v>
      </c>
      <c r="F142" s="126">
        <f>F143</f>
        <v>3766.79</v>
      </c>
      <c r="G142" s="145">
        <f>G143</f>
        <v>3766.79</v>
      </c>
      <c r="H142" s="145">
        <f>H143</f>
        <v>3766.79</v>
      </c>
      <c r="I142" s="126"/>
      <c r="J142" s="145"/>
      <c r="K142" s="126">
        <f t="shared" si="28"/>
        <v>100</v>
      </c>
    </row>
    <row r="143" spans="2:11" s="142" customFormat="1" ht="70.5" customHeight="1">
      <c r="B143" s="147"/>
      <c r="C143" s="147"/>
      <c r="D143" s="137" t="s">
        <v>390</v>
      </c>
      <c r="E143" s="128" t="s">
        <v>393</v>
      </c>
      <c r="F143" s="130">
        <v>3766.79</v>
      </c>
      <c r="G143" s="148">
        <v>3766.79</v>
      </c>
      <c r="H143" s="148">
        <f>G143</f>
        <v>3766.79</v>
      </c>
      <c r="I143" s="130"/>
      <c r="J143" s="148"/>
      <c r="K143" s="126">
        <f t="shared" si="28"/>
        <v>100</v>
      </c>
    </row>
    <row r="144" spans="2:11" s="485" customFormat="1">
      <c r="B144" s="132" t="s">
        <v>173</v>
      </c>
      <c r="C144" s="132"/>
      <c r="D144" s="132"/>
      <c r="E144" s="133" t="s">
        <v>37</v>
      </c>
      <c r="F144" s="134">
        <f>F145+F148</f>
        <v>50268</v>
      </c>
      <c r="G144" s="134">
        <f>G145+G148</f>
        <v>61749.25</v>
      </c>
      <c r="H144" s="134">
        <f>SUM(H145+H148)</f>
        <v>61481.72</v>
      </c>
      <c r="I144" s="134">
        <f>SUM(I145+I148)</f>
        <v>267.52999999999997</v>
      </c>
      <c r="J144" s="134">
        <f>SUM(J145+J148)</f>
        <v>0</v>
      </c>
      <c r="K144" s="124">
        <f t="shared" si="28"/>
        <v>122.84007718628153</v>
      </c>
    </row>
    <row r="145" spans="2:11" s="142" customFormat="1">
      <c r="B145" s="132"/>
      <c r="C145" s="132" t="s">
        <v>174</v>
      </c>
      <c r="D145" s="132"/>
      <c r="E145" s="133" t="s">
        <v>36</v>
      </c>
      <c r="F145" s="134">
        <f>SUM(F146)</f>
        <v>50000</v>
      </c>
      <c r="G145" s="134">
        <f>SUM(H145:J145)</f>
        <v>61481.72</v>
      </c>
      <c r="H145" s="134">
        <f t="shared" ref="H145:J146" si="38">SUM(H146)</f>
        <v>61481.72</v>
      </c>
      <c r="I145" s="134">
        <f t="shared" si="38"/>
        <v>0</v>
      </c>
      <c r="J145" s="134">
        <f t="shared" si="38"/>
        <v>0</v>
      </c>
      <c r="K145" s="124">
        <f t="shared" si="28"/>
        <v>122.96344000000001</v>
      </c>
    </row>
    <row r="146" spans="2:11" s="155" customFormat="1">
      <c r="B146" s="135"/>
      <c r="C146" s="135"/>
      <c r="D146" s="135"/>
      <c r="E146" s="125" t="s">
        <v>232</v>
      </c>
      <c r="F146" s="126">
        <f>SUM(F147)</f>
        <v>50000</v>
      </c>
      <c r="G146" s="126">
        <f>SUM(G147)</f>
        <v>61481.72</v>
      </c>
      <c r="H146" s="126">
        <f t="shared" si="38"/>
        <v>61481.72</v>
      </c>
      <c r="I146" s="126">
        <f t="shared" si="38"/>
        <v>0</v>
      </c>
      <c r="J146" s="126">
        <f t="shared" si="38"/>
        <v>0</v>
      </c>
      <c r="K146" s="126">
        <f t="shared" si="28"/>
        <v>122.96344000000001</v>
      </c>
    </row>
    <row r="147" spans="2:11" s="146" customFormat="1">
      <c r="B147" s="127"/>
      <c r="C147" s="127"/>
      <c r="D147" s="127" t="s">
        <v>175</v>
      </c>
      <c r="E147" s="128" t="s">
        <v>176</v>
      </c>
      <c r="F147" s="129">
        <v>50000</v>
      </c>
      <c r="G147" s="130">
        <v>61481.72</v>
      </c>
      <c r="H147" s="130">
        <f>G147</f>
        <v>61481.72</v>
      </c>
      <c r="I147" s="130"/>
      <c r="J147" s="130"/>
      <c r="K147" s="126">
        <f t="shared" si="28"/>
        <v>122.96344000000001</v>
      </c>
    </row>
    <row r="148" spans="2:11" s="139" customFormat="1">
      <c r="B148" s="127"/>
      <c r="C148" s="132" t="s">
        <v>325</v>
      </c>
      <c r="D148" s="127"/>
      <c r="E148" s="133" t="s">
        <v>35</v>
      </c>
      <c r="F148" s="134">
        <f>F150</f>
        <v>268</v>
      </c>
      <c r="G148" s="134">
        <f>G150</f>
        <v>267.52999999999997</v>
      </c>
      <c r="H148" s="134">
        <f>H150</f>
        <v>0</v>
      </c>
      <c r="I148" s="134">
        <f>I150</f>
        <v>267.52999999999997</v>
      </c>
      <c r="J148" s="134">
        <f>J150</f>
        <v>0</v>
      </c>
      <c r="K148" s="124">
        <f t="shared" si="28"/>
        <v>99.824626865671632</v>
      </c>
    </row>
    <row r="149" spans="2:11" s="139" customFormat="1">
      <c r="B149" s="135"/>
      <c r="C149" s="135"/>
      <c r="D149" s="135"/>
      <c r="E149" s="125" t="s">
        <v>232</v>
      </c>
      <c r="F149" s="126">
        <f>F150</f>
        <v>268</v>
      </c>
      <c r="G149" s="126">
        <f>G150</f>
        <v>267.52999999999997</v>
      </c>
      <c r="H149" s="126">
        <f>H150</f>
        <v>0</v>
      </c>
      <c r="I149" s="126">
        <f>I150</f>
        <v>267.52999999999997</v>
      </c>
      <c r="J149" s="126">
        <f>J150</f>
        <v>0</v>
      </c>
      <c r="K149" s="126">
        <f t="shared" si="28"/>
        <v>99.824626865671632</v>
      </c>
    </row>
    <row r="150" spans="2:11" s="139" customFormat="1" ht="48">
      <c r="B150" s="127"/>
      <c r="C150" s="127"/>
      <c r="D150" s="127" t="s">
        <v>96</v>
      </c>
      <c r="E150" s="128" t="s">
        <v>339</v>
      </c>
      <c r="F150" s="129">
        <v>268</v>
      </c>
      <c r="G150" s="130">
        <v>267.52999999999997</v>
      </c>
      <c r="H150" s="130"/>
      <c r="I150" s="130">
        <f>G150</f>
        <v>267.52999999999997</v>
      </c>
      <c r="J150" s="130"/>
      <c r="K150" s="126">
        <f t="shared" si="28"/>
        <v>99.824626865671632</v>
      </c>
    </row>
    <row r="151" spans="2:11" s="101" customFormat="1">
      <c r="B151" s="132" t="s">
        <v>99</v>
      </c>
      <c r="C151" s="132"/>
      <c r="D151" s="132"/>
      <c r="E151" s="133" t="s">
        <v>59</v>
      </c>
      <c r="F151" s="134">
        <f>F152+F155+F162+F166+F169+F172+F176+F180+F188+F185</f>
        <v>1373813.21</v>
      </c>
      <c r="G151" s="134">
        <f>G152+G155+G162+G166+G169+G172+G176+G180+G188+G185</f>
        <v>1361999.8400000003</v>
      </c>
      <c r="H151" s="134">
        <f>H152+H155+H162+H166+H169+H172+H176+H180+H188+H185</f>
        <v>460847.51</v>
      </c>
      <c r="I151" s="134">
        <f>I152+I155+I162+I166+I169+I172+I176+I180+I188+I185</f>
        <v>901152.33000000007</v>
      </c>
      <c r="J151" s="134">
        <f>J152+J155+J162+J166+J169+J172+J176+J180+J188+J185</f>
        <v>0</v>
      </c>
      <c r="K151" s="124">
        <f t="shared" si="28"/>
        <v>99.140103624422153</v>
      </c>
    </row>
    <row r="152" spans="2:11" s="136" customFormat="1">
      <c r="B152" s="132"/>
      <c r="C152" s="132" t="s">
        <v>277</v>
      </c>
      <c r="D152" s="132"/>
      <c r="E152" s="133" t="s">
        <v>78</v>
      </c>
      <c r="F152" s="134">
        <f>F153</f>
        <v>4330</v>
      </c>
      <c r="G152" s="134">
        <f>G153</f>
        <v>3300</v>
      </c>
      <c r="H152" s="134">
        <f>H153</f>
        <v>3300</v>
      </c>
      <c r="I152" s="134">
        <f>I153</f>
        <v>0</v>
      </c>
      <c r="J152" s="134">
        <f>J153</f>
        <v>0</v>
      </c>
      <c r="K152" s="124">
        <f t="shared" si="28"/>
        <v>76.212471131639717</v>
      </c>
    </row>
    <row r="153" spans="2:11" s="139" customFormat="1">
      <c r="B153" s="132"/>
      <c r="C153" s="132"/>
      <c r="D153" s="132"/>
      <c r="E153" s="125" t="s">
        <v>232</v>
      </c>
      <c r="F153" s="126">
        <f>SUM(F154)</f>
        <v>4330</v>
      </c>
      <c r="G153" s="126">
        <f>SUM(G154)</f>
        <v>3300</v>
      </c>
      <c r="H153" s="126">
        <f>SUM(H154)</f>
        <v>3300</v>
      </c>
      <c r="I153" s="126"/>
      <c r="J153" s="126"/>
      <c r="K153" s="126">
        <f t="shared" si="28"/>
        <v>76.212471131639717</v>
      </c>
    </row>
    <row r="154" spans="2:11" s="150" customFormat="1">
      <c r="B154" s="132"/>
      <c r="C154" s="132"/>
      <c r="D154" s="137" t="s">
        <v>121</v>
      </c>
      <c r="E154" s="138" t="s">
        <v>122</v>
      </c>
      <c r="F154" s="130">
        <v>4330</v>
      </c>
      <c r="G154" s="130">
        <v>3300</v>
      </c>
      <c r="H154" s="126">
        <f>G154</f>
        <v>3300</v>
      </c>
      <c r="I154" s="126"/>
      <c r="J154" s="126"/>
      <c r="K154" s="126">
        <f t="shared" si="28"/>
        <v>76.212471131639717</v>
      </c>
    </row>
    <row r="155" spans="2:11" s="150" customFormat="1">
      <c r="B155" s="151"/>
      <c r="C155" s="151" t="s">
        <v>100</v>
      </c>
      <c r="D155" s="151"/>
      <c r="E155" s="152" t="s">
        <v>38</v>
      </c>
      <c r="F155" s="134">
        <f>SUM(F156+F160)</f>
        <v>912815</v>
      </c>
      <c r="G155" s="134">
        <f>SUM(G156+G160)</f>
        <v>907413.63</v>
      </c>
      <c r="H155" s="134">
        <f>SUM(H156+H160)</f>
        <v>18272.63</v>
      </c>
      <c r="I155" s="134">
        <f>SUM(I156+I160)</f>
        <v>889141</v>
      </c>
      <c r="J155" s="134">
        <f>SUM(J156+J160)</f>
        <v>0</v>
      </c>
      <c r="K155" s="124">
        <f t="shared" si="28"/>
        <v>99.408273308392168</v>
      </c>
    </row>
    <row r="156" spans="2:11" s="155" customFormat="1">
      <c r="B156" s="143"/>
      <c r="C156" s="143"/>
      <c r="D156" s="143"/>
      <c r="E156" s="144" t="s">
        <v>232</v>
      </c>
      <c r="F156" s="126">
        <f>SUM(F157:F159)</f>
        <v>590815</v>
      </c>
      <c r="G156" s="126">
        <f>SUM(G157:G159)</f>
        <v>585413.63</v>
      </c>
      <c r="H156" s="126">
        <f>SUM(H157:H159)</f>
        <v>18272.63</v>
      </c>
      <c r="I156" s="126">
        <f>SUM(I157:I159)</f>
        <v>567141</v>
      </c>
      <c r="J156" s="145">
        <f>SUM(J157:J159)</f>
        <v>0</v>
      </c>
      <c r="K156" s="126">
        <f t="shared" si="28"/>
        <v>99.085776427477299</v>
      </c>
    </row>
    <row r="157" spans="2:11" s="155" customFormat="1">
      <c r="B157" s="140"/>
      <c r="C157" s="140"/>
      <c r="D157" s="157" t="s">
        <v>121</v>
      </c>
      <c r="E157" s="154" t="s">
        <v>122</v>
      </c>
      <c r="F157" s="129">
        <v>23354</v>
      </c>
      <c r="G157" s="148">
        <v>17955.88</v>
      </c>
      <c r="H157" s="149">
        <f>G157</f>
        <v>17955.88</v>
      </c>
      <c r="I157" s="126"/>
      <c r="J157" s="149"/>
      <c r="K157" s="126">
        <f t="shared" si="28"/>
        <v>76.885672689903231</v>
      </c>
    </row>
    <row r="158" spans="2:11" s="146" customFormat="1" ht="48">
      <c r="B158" s="140"/>
      <c r="C158" s="140"/>
      <c r="D158" s="157" t="s">
        <v>96</v>
      </c>
      <c r="E158" s="128" t="s">
        <v>339</v>
      </c>
      <c r="F158" s="129">
        <v>567141</v>
      </c>
      <c r="G158" s="148">
        <v>567141</v>
      </c>
      <c r="H158" s="149" t="s">
        <v>182</v>
      </c>
      <c r="I158" s="126">
        <f>G158</f>
        <v>567141</v>
      </c>
      <c r="J158" s="149"/>
      <c r="K158" s="126">
        <f t="shared" si="28"/>
        <v>100</v>
      </c>
    </row>
    <row r="159" spans="2:11" s="150" customFormat="1" ht="36">
      <c r="B159" s="140"/>
      <c r="C159" s="140"/>
      <c r="D159" s="157" t="s">
        <v>119</v>
      </c>
      <c r="E159" s="154" t="s">
        <v>120</v>
      </c>
      <c r="F159" s="129">
        <v>320</v>
      </c>
      <c r="G159" s="148">
        <v>316.75</v>
      </c>
      <c r="H159" s="149">
        <f>G159</f>
        <v>316.75</v>
      </c>
      <c r="I159" s="126"/>
      <c r="J159" s="149"/>
      <c r="K159" s="126">
        <f t="shared" si="28"/>
        <v>98.984375</v>
      </c>
    </row>
    <row r="160" spans="2:11" s="150" customFormat="1" ht="14.25" customHeight="1">
      <c r="B160" s="459"/>
      <c r="C160" s="459"/>
      <c r="D160" s="143"/>
      <c r="E160" s="144" t="s">
        <v>233</v>
      </c>
      <c r="F160" s="126">
        <f>F161</f>
        <v>322000</v>
      </c>
      <c r="G160" s="145">
        <f>G161</f>
        <v>322000</v>
      </c>
      <c r="H160" s="145">
        <f>H161</f>
        <v>0</v>
      </c>
      <c r="I160" s="145">
        <f>I161</f>
        <v>322000</v>
      </c>
      <c r="J160" s="145">
        <f>J161</f>
        <v>0</v>
      </c>
      <c r="K160" s="126">
        <f t="shared" si="28"/>
        <v>100</v>
      </c>
    </row>
    <row r="161" spans="2:11" s="150" customFormat="1" ht="48">
      <c r="B161" s="151"/>
      <c r="C161" s="151"/>
      <c r="D161" s="147" t="s">
        <v>347</v>
      </c>
      <c r="E161" s="138" t="s">
        <v>357</v>
      </c>
      <c r="F161" s="130">
        <v>322000</v>
      </c>
      <c r="G161" s="148">
        <v>322000</v>
      </c>
      <c r="H161" s="149"/>
      <c r="I161" s="126">
        <f>G161</f>
        <v>322000</v>
      </c>
      <c r="J161" s="149"/>
      <c r="K161" s="126">
        <f t="shared" si="28"/>
        <v>100</v>
      </c>
    </row>
    <row r="162" spans="2:11" s="150" customFormat="1">
      <c r="B162" s="151"/>
      <c r="C162" s="151" t="s">
        <v>102</v>
      </c>
      <c r="D162" s="151"/>
      <c r="E162" s="152" t="s">
        <v>103</v>
      </c>
      <c r="F162" s="134">
        <f>SUM(F163)</f>
        <v>26281</v>
      </c>
      <c r="G162" s="153">
        <f>SUM(H162:J162)</f>
        <v>25307.65</v>
      </c>
      <c r="H162" s="153">
        <f>SUM(H163)</f>
        <v>13719.25</v>
      </c>
      <c r="I162" s="134">
        <f>SUM(I163)</f>
        <v>11588.4</v>
      </c>
      <c r="J162" s="153">
        <f>SUM(J163)</f>
        <v>0</v>
      </c>
      <c r="K162" s="124">
        <f t="shared" si="28"/>
        <v>96.296373806171758</v>
      </c>
    </row>
    <row r="163" spans="2:11" s="139" customFormat="1">
      <c r="B163" s="143"/>
      <c r="C163" s="143"/>
      <c r="D163" s="143"/>
      <c r="E163" s="144" t="s">
        <v>232</v>
      </c>
      <c r="F163" s="126">
        <f>SUM(F164:F165)</f>
        <v>26281</v>
      </c>
      <c r="G163" s="145">
        <f>SUM(G164:G165)</f>
        <v>25307.65</v>
      </c>
      <c r="H163" s="145">
        <f>SUM(H164:H165)</f>
        <v>13719.25</v>
      </c>
      <c r="I163" s="126">
        <f>SUM(I164:I165)</f>
        <v>11588.4</v>
      </c>
      <c r="J163" s="145">
        <f>SUM(J164:J165)</f>
        <v>0</v>
      </c>
      <c r="K163" s="126">
        <f t="shared" si="28"/>
        <v>96.296373806171758</v>
      </c>
    </row>
    <row r="164" spans="2:11" s="136" customFormat="1" ht="36">
      <c r="B164" s="157"/>
      <c r="C164" s="157"/>
      <c r="D164" s="157" t="s">
        <v>96</v>
      </c>
      <c r="E164" s="154" t="s">
        <v>92</v>
      </c>
      <c r="F164" s="129">
        <v>12389</v>
      </c>
      <c r="G164" s="161">
        <v>11588.4</v>
      </c>
      <c r="H164" s="149"/>
      <c r="I164" s="126">
        <f>G164</f>
        <v>11588.4</v>
      </c>
      <c r="J164" s="149"/>
      <c r="K164" s="126">
        <f t="shared" si="28"/>
        <v>93.537815804342557</v>
      </c>
    </row>
    <row r="165" spans="2:11" s="150" customFormat="1" ht="36">
      <c r="B165" s="157"/>
      <c r="C165" s="157"/>
      <c r="D165" s="157" t="s">
        <v>167</v>
      </c>
      <c r="E165" s="114" t="s">
        <v>254</v>
      </c>
      <c r="F165" s="129">
        <v>13892</v>
      </c>
      <c r="G165" s="161">
        <v>13719.25</v>
      </c>
      <c r="H165" s="149">
        <f>G165</f>
        <v>13719.25</v>
      </c>
      <c r="I165" s="126"/>
      <c r="J165" s="149"/>
      <c r="K165" s="126">
        <f t="shared" si="28"/>
        <v>98.756478548805063</v>
      </c>
    </row>
    <row r="166" spans="2:11" s="155" customFormat="1" ht="24">
      <c r="B166" s="151"/>
      <c r="C166" s="151" t="s">
        <v>104</v>
      </c>
      <c r="D166" s="151"/>
      <c r="E166" s="152" t="s">
        <v>55</v>
      </c>
      <c r="F166" s="134">
        <f>SUM(F167)</f>
        <v>59141</v>
      </c>
      <c r="G166" s="153">
        <f>SUM(H166:J166)</f>
        <v>57268.959999999999</v>
      </c>
      <c r="H166" s="153">
        <f t="shared" ref="G166:J167" si="39">SUM(H167)</f>
        <v>57268.959999999999</v>
      </c>
      <c r="I166" s="134">
        <f t="shared" si="39"/>
        <v>0</v>
      </c>
      <c r="J166" s="153">
        <f t="shared" si="39"/>
        <v>0</v>
      </c>
      <c r="K166" s="124">
        <f t="shared" si="28"/>
        <v>96.834615579716271</v>
      </c>
    </row>
    <row r="167" spans="2:11" s="146" customFormat="1">
      <c r="B167" s="143"/>
      <c r="C167" s="143"/>
      <c r="D167" s="143"/>
      <c r="E167" s="144" t="s">
        <v>232</v>
      </c>
      <c r="F167" s="126">
        <f>SUM(F168)</f>
        <v>59141</v>
      </c>
      <c r="G167" s="145">
        <f t="shared" si="39"/>
        <v>57268.959999999999</v>
      </c>
      <c r="H167" s="145">
        <f t="shared" si="39"/>
        <v>57268.959999999999</v>
      </c>
      <c r="I167" s="126">
        <f t="shared" si="39"/>
        <v>0</v>
      </c>
      <c r="J167" s="145">
        <f t="shared" si="39"/>
        <v>0</v>
      </c>
      <c r="K167" s="126">
        <f t="shared" si="28"/>
        <v>96.834615579716271</v>
      </c>
    </row>
    <row r="168" spans="2:11" s="150" customFormat="1" ht="36">
      <c r="B168" s="157"/>
      <c r="C168" s="157"/>
      <c r="D168" s="157" t="s">
        <v>167</v>
      </c>
      <c r="E168" s="114" t="s">
        <v>254</v>
      </c>
      <c r="F168" s="129">
        <v>59141</v>
      </c>
      <c r="G168" s="148">
        <v>57268.959999999999</v>
      </c>
      <c r="H168" s="149">
        <f>G168</f>
        <v>57268.959999999999</v>
      </c>
      <c r="I168" s="126"/>
      <c r="J168" s="149"/>
      <c r="K168" s="126">
        <f t="shared" si="28"/>
        <v>96.834615579716271</v>
      </c>
    </row>
    <row r="169" spans="2:11" s="150" customFormat="1">
      <c r="B169" s="157"/>
      <c r="C169" s="132" t="s">
        <v>304</v>
      </c>
      <c r="D169" s="132"/>
      <c r="E169" s="133" t="s">
        <v>230</v>
      </c>
      <c r="F169" s="134">
        <f>F170</f>
        <v>424</v>
      </c>
      <c r="G169" s="134">
        <f>SUM(H169:J169)</f>
        <v>422.93</v>
      </c>
      <c r="H169" s="134">
        <f t="shared" ref="H169:J170" si="40">H170</f>
        <v>0</v>
      </c>
      <c r="I169" s="134">
        <f t="shared" si="40"/>
        <v>422.93</v>
      </c>
      <c r="J169" s="134">
        <f t="shared" si="40"/>
        <v>0</v>
      </c>
      <c r="K169" s="124">
        <f t="shared" si="28"/>
        <v>99.747641509433961</v>
      </c>
    </row>
    <row r="170" spans="2:11" s="433" customFormat="1">
      <c r="B170" s="143"/>
      <c r="C170" s="135"/>
      <c r="D170" s="135"/>
      <c r="E170" s="125" t="s">
        <v>232</v>
      </c>
      <c r="F170" s="126">
        <f>F171</f>
        <v>424</v>
      </c>
      <c r="G170" s="126">
        <f>G171</f>
        <v>422.93</v>
      </c>
      <c r="H170" s="126">
        <f t="shared" si="40"/>
        <v>0</v>
      </c>
      <c r="I170" s="126">
        <f t="shared" si="40"/>
        <v>422.93</v>
      </c>
      <c r="J170" s="126">
        <f t="shared" si="40"/>
        <v>0</v>
      </c>
      <c r="K170" s="126">
        <f t="shared" si="28"/>
        <v>99.747641509433961</v>
      </c>
    </row>
    <row r="171" spans="2:11" s="101" customFormat="1" ht="36">
      <c r="B171" s="157"/>
      <c r="C171" s="127"/>
      <c r="D171" s="127" t="s">
        <v>96</v>
      </c>
      <c r="E171" s="128" t="s">
        <v>92</v>
      </c>
      <c r="F171" s="129">
        <v>424</v>
      </c>
      <c r="G171" s="148">
        <v>422.93</v>
      </c>
      <c r="H171" s="158"/>
      <c r="I171" s="126">
        <f>G171</f>
        <v>422.93</v>
      </c>
      <c r="J171" s="149"/>
      <c r="K171" s="126">
        <f t="shared" si="28"/>
        <v>99.747641509433961</v>
      </c>
    </row>
    <row r="172" spans="2:11" s="136" customFormat="1">
      <c r="B172" s="151"/>
      <c r="C172" s="151" t="s">
        <v>225</v>
      </c>
      <c r="D172" s="151"/>
      <c r="E172" s="152" t="s">
        <v>226</v>
      </c>
      <c r="F172" s="134">
        <f>SUM(F173)</f>
        <v>162257</v>
      </c>
      <c r="G172" s="153">
        <f>G173</f>
        <v>160347.18</v>
      </c>
      <c r="H172" s="153">
        <f>SUM(H173)</f>
        <v>160347.18</v>
      </c>
      <c r="I172" s="153">
        <f>SUM(I173)</f>
        <v>0</v>
      </c>
      <c r="J172" s="153">
        <f>SUM(J173)</f>
        <v>0</v>
      </c>
      <c r="K172" s="124">
        <f t="shared" si="28"/>
        <v>98.822966035363649</v>
      </c>
    </row>
    <row r="173" spans="2:11" s="131" customFormat="1" ht="13.5" customHeight="1">
      <c r="B173" s="143"/>
      <c r="C173" s="143"/>
      <c r="D173" s="143"/>
      <c r="E173" s="144" t="s">
        <v>232</v>
      </c>
      <c r="F173" s="126">
        <f>F174+F175</f>
        <v>162257</v>
      </c>
      <c r="G173" s="145">
        <f>G174+G175</f>
        <v>160347.18</v>
      </c>
      <c r="H173" s="145">
        <f>SUM(H174:H175)</f>
        <v>160347.18</v>
      </c>
      <c r="I173" s="145">
        <f>SUM(I174:I175)</f>
        <v>0</v>
      </c>
      <c r="J173" s="145">
        <f>SUM(J174:J175)</f>
        <v>0</v>
      </c>
      <c r="K173" s="126">
        <f t="shared" si="28"/>
        <v>98.822966035363649</v>
      </c>
    </row>
    <row r="174" spans="2:11" s="131" customFormat="1" ht="15" customHeight="1">
      <c r="B174" s="137"/>
      <c r="C174" s="137"/>
      <c r="D174" s="137" t="s">
        <v>345</v>
      </c>
      <c r="E174" s="138" t="s">
        <v>363</v>
      </c>
      <c r="F174" s="130">
        <v>628</v>
      </c>
      <c r="G174" s="130">
        <v>629</v>
      </c>
      <c r="H174" s="130">
        <f>G174</f>
        <v>629</v>
      </c>
      <c r="I174" s="130"/>
      <c r="J174" s="130"/>
      <c r="K174" s="126">
        <f t="shared" si="28"/>
        <v>100.1592356687898</v>
      </c>
    </row>
    <row r="175" spans="2:11" s="136" customFormat="1" ht="37.5" customHeight="1">
      <c r="B175" s="157"/>
      <c r="C175" s="157"/>
      <c r="D175" s="157" t="s">
        <v>167</v>
      </c>
      <c r="E175" s="114" t="s">
        <v>254</v>
      </c>
      <c r="F175" s="129">
        <v>161629</v>
      </c>
      <c r="G175" s="148">
        <v>159718.18</v>
      </c>
      <c r="H175" s="149">
        <f>G175</f>
        <v>159718.18</v>
      </c>
      <c r="I175" s="126"/>
      <c r="J175" s="149"/>
      <c r="K175" s="126">
        <f t="shared" si="28"/>
        <v>98.817774038074845</v>
      </c>
    </row>
    <row r="176" spans="2:11" s="136" customFormat="1">
      <c r="B176" s="151"/>
      <c r="C176" s="151" t="s">
        <v>177</v>
      </c>
      <c r="D176" s="151"/>
      <c r="E176" s="152" t="s">
        <v>178</v>
      </c>
      <c r="F176" s="134">
        <f>SUM(F177)</f>
        <v>109714</v>
      </c>
      <c r="G176" s="153">
        <f>SUM(H176:J176)</f>
        <v>109729</v>
      </c>
      <c r="H176" s="153">
        <f>SUM(H177)</f>
        <v>109729</v>
      </c>
      <c r="I176" s="134">
        <f>SUM(I177)</f>
        <v>0</v>
      </c>
      <c r="J176" s="153">
        <f>SUM(J177)</f>
        <v>0</v>
      </c>
      <c r="K176" s="124">
        <f t="shared" si="28"/>
        <v>100.01367191060393</v>
      </c>
    </row>
    <row r="177" spans="2:11" s="131" customFormat="1" ht="18" customHeight="1">
      <c r="B177" s="143"/>
      <c r="C177" s="143"/>
      <c r="D177" s="143"/>
      <c r="E177" s="144" t="s">
        <v>232</v>
      </c>
      <c r="F177" s="126">
        <f>SUM(F178:F179)</f>
        <v>109714</v>
      </c>
      <c r="G177" s="145">
        <f>SUM(G178:G179)</f>
        <v>109729</v>
      </c>
      <c r="H177" s="145">
        <f>SUM(H178:H179)</f>
        <v>109729</v>
      </c>
      <c r="I177" s="126">
        <f>SUM(I178:I179)</f>
        <v>0</v>
      </c>
      <c r="J177" s="145">
        <f>SUM(J178:J179)</f>
        <v>0</v>
      </c>
      <c r="K177" s="126">
        <f t="shared" si="28"/>
        <v>100.01367191060393</v>
      </c>
    </row>
    <row r="178" spans="2:11" s="101" customFormat="1">
      <c r="B178" s="140"/>
      <c r="C178" s="140"/>
      <c r="D178" s="157" t="s">
        <v>121</v>
      </c>
      <c r="E178" s="154" t="s">
        <v>122</v>
      </c>
      <c r="F178" s="129">
        <v>70</v>
      </c>
      <c r="G178" s="148">
        <v>85</v>
      </c>
      <c r="H178" s="149">
        <f>G178</f>
        <v>85</v>
      </c>
      <c r="I178" s="126"/>
      <c r="J178" s="149"/>
      <c r="K178" s="126">
        <f t="shared" si="28"/>
        <v>121.42857142857143</v>
      </c>
    </row>
    <row r="179" spans="2:11" s="101" customFormat="1" ht="36">
      <c r="B179" s="157"/>
      <c r="C179" s="157"/>
      <c r="D179" s="157" t="s">
        <v>167</v>
      </c>
      <c r="E179" s="114" t="s">
        <v>254</v>
      </c>
      <c r="F179" s="129">
        <v>109644</v>
      </c>
      <c r="G179" s="148">
        <v>109644</v>
      </c>
      <c r="H179" s="149">
        <f>G179</f>
        <v>109644</v>
      </c>
      <c r="I179" s="126"/>
      <c r="J179" s="149"/>
      <c r="K179" s="126">
        <f t="shared" ref="K179:K236" si="41">SUM(G179*100/F179)</f>
        <v>100</v>
      </c>
    </row>
    <row r="180" spans="2:11" s="101" customFormat="1" ht="24">
      <c r="B180" s="151"/>
      <c r="C180" s="151" t="s">
        <v>278</v>
      </c>
      <c r="D180" s="151"/>
      <c r="E180" s="152" t="s">
        <v>279</v>
      </c>
      <c r="F180" s="134">
        <f>F181</f>
        <v>28217.21</v>
      </c>
      <c r="G180" s="153">
        <f>G181</f>
        <v>28019.869999999995</v>
      </c>
      <c r="H180" s="153">
        <f>H181</f>
        <v>28019.869999999995</v>
      </c>
      <c r="I180" s="134">
        <f>I181</f>
        <v>0</v>
      </c>
      <c r="J180" s="153">
        <f>J181</f>
        <v>0</v>
      </c>
      <c r="K180" s="124">
        <f t="shared" si="41"/>
        <v>99.300639574217286</v>
      </c>
    </row>
    <row r="181" spans="2:11" s="101" customFormat="1">
      <c r="B181" s="143"/>
      <c r="C181" s="143"/>
      <c r="D181" s="143"/>
      <c r="E181" s="144" t="s">
        <v>232</v>
      </c>
      <c r="F181" s="126">
        <f>SUM(F182:F184)</f>
        <v>28217.21</v>
      </c>
      <c r="G181" s="145">
        <f>SUM(G182:G184)</f>
        <v>28019.869999999995</v>
      </c>
      <c r="H181" s="145">
        <f t="shared" ref="H181:I181" si="42">SUM(H182:H184)</f>
        <v>28019.869999999995</v>
      </c>
      <c r="I181" s="145">
        <f t="shared" si="42"/>
        <v>0</v>
      </c>
      <c r="J181" s="145">
        <f>SUM(J182:J184)</f>
        <v>0</v>
      </c>
      <c r="K181" s="126">
        <f t="shared" si="41"/>
        <v>99.300639574217286</v>
      </c>
    </row>
    <row r="182" spans="2:11" s="155" customFormat="1">
      <c r="B182" s="157"/>
      <c r="C182" s="157"/>
      <c r="D182" s="157" t="s">
        <v>169</v>
      </c>
      <c r="E182" s="154" t="s">
        <v>170</v>
      </c>
      <c r="F182" s="129">
        <v>8000</v>
      </c>
      <c r="G182" s="148">
        <v>7806.24</v>
      </c>
      <c r="H182" s="156">
        <f>G182</f>
        <v>7806.24</v>
      </c>
      <c r="I182" s="130"/>
      <c r="J182" s="156"/>
      <c r="K182" s="126">
        <f t="shared" si="41"/>
        <v>97.578000000000003</v>
      </c>
    </row>
    <row r="183" spans="2:11" s="146" customFormat="1">
      <c r="B183" s="157"/>
      <c r="C183" s="157"/>
      <c r="D183" s="127" t="s">
        <v>121</v>
      </c>
      <c r="E183" s="128" t="s">
        <v>122</v>
      </c>
      <c r="F183" s="129">
        <v>19530</v>
      </c>
      <c r="G183" s="148">
        <v>19526.419999999998</v>
      </c>
      <c r="H183" s="156">
        <f>G183</f>
        <v>19526.419999999998</v>
      </c>
      <c r="I183" s="130"/>
      <c r="J183" s="156"/>
      <c r="K183" s="126">
        <f t="shared" si="41"/>
        <v>99.981669226830505</v>
      </c>
    </row>
    <row r="184" spans="2:11" s="122" customFormat="1" ht="36">
      <c r="B184" s="127"/>
      <c r="C184" s="127"/>
      <c r="D184" s="127" t="s">
        <v>167</v>
      </c>
      <c r="E184" s="138" t="s">
        <v>254</v>
      </c>
      <c r="F184" s="129">
        <v>687.21</v>
      </c>
      <c r="G184" s="130">
        <v>687.21</v>
      </c>
      <c r="H184" s="156">
        <f>G184</f>
        <v>687.21</v>
      </c>
      <c r="I184" s="130"/>
      <c r="J184" s="130"/>
      <c r="K184" s="126">
        <f t="shared" si="41"/>
        <v>100</v>
      </c>
    </row>
    <row r="185" spans="2:11" s="142" customFormat="1">
      <c r="B185" s="157"/>
      <c r="C185" s="151" t="s">
        <v>348</v>
      </c>
      <c r="D185" s="127"/>
      <c r="E185" s="133" t="s">
        <v>359</v>
      </c>
      <c r="F185" s="134">
        <f t="shared" ref="F185:H186" si="43">SUM(F186)</f>
        <v>53468</v>
      </c>
      <c r="G185" s="134">
        <f t="shared" si="43"/>
        <v>53468</v>
      </c>
      <c r="H185" s="134">
        <f t="shared" si="43"/>
        <v>53468</v>
      </c>
      <c r="I185" s="134"/>
      <c r="J185" s="198"/>
      <c r="K185" s="124">
        <f t="shared" si="41"/>
        <v>100</v>
      </c>
    </row>
    <row r="186" spans="2:11" s="142" customFormat="1" ht="14.25" customHeight="1">
      <c r="B186" s="157"/>
      <c r="C186" s="157"/>
      <c r="D186" s="127"/>
      <c r="E186" s="125" t="s">
        <v>232</v>
      </c>
      <c r="F186" s="129">
        <f t="shared" si="43"/>
        <v>53468</v>
      </c>
      <c r="G186" s="129">
        <f t="shared" si="43"/>
        <v>53468</v>
      </c>
      <c r="H186" s="129">
        <f>SUM(H187)</f>
        <v>53468</v>
      </c>
      <c r="I186" s="130"/>
      <c r="J186" s="156"/>
      <c r="K186" s="126">
        <f t="shared" si="41"/>
        <v>100</v>
      </c>
    </row>
    <row r="187" spans="2:11" s="142" customFormat="1" ht="38.25" customHeight="1">
      <c r="B187" s="157"/>
      <c r="C187" s="151"/>
      <c r="D187" s="127" t="s">
        <v>167</v>
      </c>
      <c r="E187" s="138" t="s">
        <v>254</v>
      </c>
      <c r="F187" s="129">
        <v>53468</v>
      </c>
      <c r="G187" s="148">
        <v>53468</v>
      </c>
      <c r="H187" s="156">
        <f>SUM(G187)</f>
        <v>53468</v>
      </c>
      <c r="I187" s="130"/>
      <c r="J187" s="156"/>
      <c r="K187" s="126">
        <f t="shared" si="41"/>
        <v>100</v>
      </c>
    </row>
    <row r="188" spans="2:11" s="122" customFormat="1" ht="12" customHeight="1">
      <c r="B188" s="151"/>
      <c r="C188" s="151" t="s">
        <v>179</v>
      </c>
      <c r="D188" s="151"/>
      <c r="E188" s="152" t="s">
        <v>35</v>
      </c>
      <c r="F188" s="134">
        <f>SUM(F189)</f>
        <v>17166</v>
      </c>
      <c r="G188" s="153">
        <f>G189</f>
        <v>16722.620000000003</v>
      </c>
      <c r="H188" s="153">
        <f>SUM(H189)</f>
        <v>16722.620000000003</v>
      </c>
      <c r="I188" s="134">
        <f>SUM(I189)</f>
        <v>0</v>
      </c>
      <c r="J188" s="153">
        <f>SUM(J189)</f>
        <v>0</v>
      </c>
      <c r="K188" s="124">
        <f t="shared" si="41"/>
        <v>97.417103576837945</v>
      </c>
    </row>
    <row r="189" spans="2:11" s="136" customFormat="1" ht="12" customHeight="1">
      <c r="B189" s="143"/>
      <c r="C189" s="143"/>
      <c r="D189" s="143"/>
      <c r="E189" s="144" t="s">
        <v>235</v>
      </c>
      <c r="F189" s="126">
        <f>SUM(F190:F191)</f>
        <v>17166</v>
      </c>
      <c r="G189" s="126">
        <f>SUM(G190:G191)</f>
        <v>16722.620000000003</v>
      </c>
      <c r="H189" s="126">
        <f>SUM(H190:H191)</f>
        <v>16722.620000000003</v>
      </c>
      <c r="I189" s="126">
        <f>SUM(I190:I191)</f>
        <v>0</v>
      </c>
      <c r="J189" s="126">
        <f>SUM(J190:J191)</f>
        <v>0</v>
      </c>
      <c r="K189" s="126">
        <f t="shared" si="41"/>
        <v>97.417103576837945</v>
      </c>
    </row>
    <row r="190" spans="2:11" s="122" customFormat="1" ht="26.25" customHeight="1">
      <c r="B190" s="143"/>
      <c r="C190" s="143"/>
      <c r="D190" s="147" t="s">
        <v>305</v>
      </c>
      <c r="E190" s="138" t="s">
        <v>327</v>
      </c>
      <c r="F190" s="130">
        <v>800</v>
      </c>
      <c r="G190" s="130">
        <v>800</v>
      </c>
      <c r="H190" s="126">
        <f>G190</f>
        <v>800</v>
      </c>
      <c r="I190" s="126"/>
      <c r="J190" s="126"/>
      <c r="K190" s="126">
        <f t="shared" si="41"/>
        <v>100</v>
      </c>
    </row>
    <row r="191" spans="2:11" s="155" customFormat="1" ht="20.25" customHeight="1">
      <c r="B191" s="157"/>
      <c r="C191" s="157"/>
      <c r="D191" s="157" t="s">
        <v>121</v>
      </c>
      <c r="E191" s="128" t="s">
        <v>122</v>
      </c>
      <c r="F191" s="129">
        <v>16366</v>
      </c>
      <c r="G191" s="148">
        <v>15922.62</v>
      </c>
      <c r="H191" s="148">
        <f>G191</f>
        <v>15922.62</v>
      </c>
      <c r="I191" s="126"/>
      <c r="J191" s="145"/>
      <c r="K191" s="126">
        <f t="shared" si="41"/>
        <v>97.290846877673232</v>
      </c>
    </row>
    <row r="192" spans="2:11" s="146" customFormat="1" ht="12" customHeight="1">
      <c r="B192" s="132" t="s">
        <v>180</v>
      </c>
      <c r="C192" s="132"/>
      <c r="D192" s="132"/>
      <c r="E192" s="133" t="s">
        <v>41</v>
      </c>
      <c r="F192" s="134">
        <f t="shared" ref="F192:J193" si="44">SUM(F193)</f>
        <v>63720</v>
      </c>
      <c r="G192" s="134">
        <f>SUM(H192:J192)</f>
        <v>46772.71</v>
      </c>
      <c r="H192" s="134">
        <f t="shared" si="44"/>
        <v>46772.71</v>
      </c>
      <c r="I192" s="134">
        <f>SUM(I193)</f>
        <v>0</v>
      </c>
      <c r="J192" s="134">
        <f>SUM(J195)</f>
        <v>0</v>
      </c>
      <c r="K192" s="124">
        <f t="shared" si="41"/>
        <v>73.403499686126807</v>
      </c>
    </row>
    <row r="193" spans="2:11" s="150" customFormat="1" ht="17.25" customHeight="1">
      <c r="B193" s="132"/>
      <c r="C193" s="132" t="s">
        <v>181</v>
      </c>
      <c r="D193" s="132"/>
      <c r="E193" s="133" t="s">
        <v>65</v>
      </c>
      <c r="F193" s="134">
        <f>SUM(F194)</f>
        <v>63720</v>
      </c>
      <c r="G193" s="134">
        <f>SUM(H193:J193)</f>
        <v>46772.71</v>
      </c>
      <c r="H193" s="134">
        <f t="shared" si="44"/>
        <v>46772.71</v>
      </c>
      <c r="I193" s="134">
        <f t="shared" si="44"/>
        <v>0</v>
      </c>
      <c r="J193" s="134">
        <f t="shared" si="44"/>
        <v>0</v>
      </c>
      <c r="K193" s="124">
        <f t="shared" si="41"/>
        <v>73.403499686126807</v>
      </c>
    </row>
    <row r="194" spans="2:11" s="228" customFormat="1" ht="12.75" customHeight="1">
      <c r="B194" s="135"/>
      <c r="C194" s="135"/>
      <c r="D194" s="135"/>
      <c r="E194" s="125" t="s">
        <v>232</v>
      </c>
      <c r="F194" s="126">
        <f>SUM(F195)</f>
        <v>63720</v>
      </c>
      <c r="G194" s="126">
        <f>SUM(G195)</f>
        <v>46772.71</v>
      </c>
      <c r="H194" s="126">
        <f>SUM(H195)</f>
        <v>46772.71</v>
      </c>
      <c r="I194" s="126">
        <f>SUM(I195)</f>
        <v>0</v>
      </c>
      <c r="J194" s="126">
        <f>SUM(J195)</f>
        <v>0</v>
      </c>
      <c r="K194" s="126">
        <f t="shared" si="41"/>
        <v>73.403499686126807</v>
      </c>
    </row>
    <row r="195" spans="2:11" s="155" customFormat="1" ht="41.25" customHeight="1">
      <c r="B195" s="127"/>
      <c r="C195" s="127"/>
      <c r="D195" s="127" t="s">
        <v>167</v>
      </c>
      <c r="E195" s="114" t="s">
        <v>254</v>
      </c>
      <c r="F195" s="129">
        <v>63720</v>
      </c>
      <c r="G195" s="130">
        <v>46772.71</v>
      </c>
      <c r="H195" s="130">
        <f>G195</f>
        <v>46772.71</v>
      </c>
      <c r="I195" s="126"/>
      <c r="J195" s="126"/>
      <c r="K195" s="126">
        <f t="shared" si="41"/>
        <v>73.403499686126807</v>
      </c>
    </row>
    <row r="196" spans="2:11" s="155" customFormat="1" ht="12.75" customHeight="1">
      <c r="B196" s="264" t="s">
        <v>350</v>
      </c>
      <c r="C196" s="127"/>
      <c r="D196" s="127"/>
      <c r="E196" s="119" t="s">
        <v>361</v>
      </c>
      <c r="F196" s="227">
        <f>SUM(F197+F201+F207+F210)</f>
        <v>5192616.2</v>
      </c>
      <c r="G196" s="134">
        <f>SUM(G197+G201+G207+G210)</f>
        <v>5166794.080000001</v>
      </c>
      <c r="H196" s="134">
        <f>SUM(H197+H201+H207+H210)</f>
        <v>28151.59</v>
      </c>
      <c r="I196" s="134">
        <f>SUM(I197+I201+I207+I210)</f>
        <v>5138642.49</v>
      </c>
      <c r="J196" s="134">
        <f>SUM(J197+J201+J207)</f>
        <v>0</v>
      </c>
      <c r="K196" s="124">
        <f t="shared" si="41"/>
        <v>99.502714643150426</v>
      </c>
    </row>
    <row r="197" spans="2:11" s="155" customFormat="1" ht="14.25" customHeight="1">
      <c r="B197" s="127"/>
      <c r="C197" s="132" t="s">
        <v>351</v>
      </c>
      <c r="D197" s="127"/>
      <c r="E197" s="133" t="s">
        <v>317</v>
      </c>
      <c r="F197" s="134">
        <f>F198</f>
        <v>3398310</v>
      </c>
      <c r="G197" s="134">
        <f t="shared" ref="G197:J197" si="45">G198</f>
        <v>3373676.2</v>
      </c>
      <c r="H197" s="134">
        <f t="shared" si="45"/>
        <v>18</v>
      </c>
      <c r="I197" s="134">
        <f t="shared" si="45"/>
        <v>3373658.2</v>
      </c>
      <c r="J197" s="134">
        <f t="shared" si="45"/>
        <v>0</v>
      </c>
      <c r="K197" s="124">
        <f t="shared" si="41"/>
        <v>99.275116160679872</v>
      </c>
    </row>
    <row r="198" spans="2:11" s="146" customFormat="1" ht="13.5" customHeight="1">
      <c r="B198" s="135"/>
      <c r="C198" s="135"/>
      <c r="D198" s="135"/>
      <c r="E198" s="125" t="s">
        <v>232</v>
      </c>
      <c r="F198" s="126">
        <f>SUM(F199+F200)</f>
        <v>3398310</v>
      </c>
      <c r="G198" s="126">
        <f t="shared" ref="G198:J198" si="46">SUM(G199+G200)</f>
        <v>3373676.2</v>
      </c>
      <c r="H198" s="126">
        <f t="shared" si="46"/>
        <v>18</v>
      </c>
      <c r="I198" s="126">
        <f t="shared" si="46"/>
        <v>3373658.2</v>
      </c>
      <c r="J198" s="126">
        <f t="shared" si="46"/>
        <v>0</v>
      </c>
      <c r="K198" s="126">
        <f t="shared" si="41"/>
        <v>99.275116160679872</v>
      </c>
    </row>
    <row r="199" spans="2:11" s="146" customFormat="1" ht="13.5" customHeight="1">
      <c r="B199" s="135"/>
      <c r="C199" s="135"/>
      <c r="D199" s="137" t="s">
        <v>101</v>
      </c>
      <c r="E199" s="128" t="s">
        <v>329</v>
      </c>
      <c r="F199" s="126">
        <v>18</v>
      </c>
      <c r="G199" s="126">
        <v>18</v>
      </c>
      <c r="H199" s="126">
        <f>G199</f>
        <v>18</v>
      </c>
      <c r="I199" s="126"/>
      <c r="J199" s="126"/>
      <c r="K199" s="126">
        <f t="shared" si="41"/>
        <v>100</v>
      </c>
    </row>
    <row r="200" spans="2:11" s="158" customFormat="1" ht="77.25" customHeight="1">
      <c r="B200" s="127"/>
      <c r="C200" s="127"/>
      <c r="D200" s="127" t="s">
        <v>326</v>
      </c>
      <c r="E200" s="128" t="s">
        <v>377</v>
      </c>
      <c r="F200" s="129">
        <v>3398292</v>
      </c>
      <c r="G200" s="130">
        <v>3373658.2</v>
      </c>
      <c r="H200" s="130"/>
      <c r="I200" s="126">
        <f>G200</f>
        <v>3373658.2</v>
      </c>
      <c r="J200" s="126"/>
      <c r="K200" s="126">
        <f t="shared" si="41"/>
        <v>99.275112321130734</v>
      </c>
    </row>
    <row r="201" spans="2:11" s="158" customFormat="1" ht="50.25" customHeight="1">
      <c r="B201" s="127"/>
      <c r="C201" s="132" t="s">
        <v>352</v>
      </c>
      <c r="D201" s="127"/>
      <c r="E201" s="133" t="s">
        <v>378</v>
      </c>
      <c r="F201" s="134">
        <f>SUM(F202)</f>
        <v>1595792.2</v>
      </c>
      <c r="G201" s="134">
        <f>G202</f>
        <v>1594914.35</v>
      </c>
      <c r="H201" s="134">
        <f>SUM(H202)</f>
        <v>13821.59</v>
      </c>
      <c r="I201" s="134">
        <f>SUM(I202)</f>
        <v>1581092.76</v>
      </c>
      <c r="J201" s="134">
        <f>SUM(J202)</f>
        <v>0</v>
      </c>
      <c r="K201" s="124">
        <f t="shared" si="41"/>
        <v>99.944989704799909</v>
      </c>
    </row>
    <row r="202" spans="2:11" s="155" customFormat="1" ht="12.75" customHeight="1">
      <c r="B202" s="135"/>
      <c r="C202" s="135"/>
      <c r="D202" s="135"/>
      <c r="E202" s="125" t="s">
        <v>232</v>
      </c>
      <c r="F202" s="126">
        <f>F203+F204+F205+F206</f>
        <v>1595792.2</v>
      </c>
      <c r="G202" s="126">
        <f>G203+G204+G205+G206</f>
        <v>1594914.35</v>
      </c>
      <c r="H202" s="126">
        <f>SUM(H203:H206)</f>
        <v>13821.59</v>
      </c>
      <c r="I202" s="126">
        <f>I203+I204+I205+I206</f>
        <v>1581092.76</v>
      </c>
      <c r="J202" s="126">
        <f>J203+J204+J205+J206</f>
        <v>0</v>
      </c>
      <c r="K202" s="126">
        <f t="shared" si="41"/>
        <v>99.944989704799909</v>
      </c>
    </row>
    <row r="203" spans="2:11" s="146" customFormat="1" ht="15" customHeight="1">
      <c r="B203" s="135"/>
      <c r="C203" s="135"/>
      <c r="D203" s="137" t="s">
        <v>101</v>
      </c>
      <c r="E203" s="128" t="s">
        <v>329</v>
      </c>
      <c r="F203" s="126">
        <v>5296.2</v>
      </c>
      <c r="G203" s="126">
        <v>5183.72</v>
      </c>
      <c r="H203" s="126">
        <f>G203</f>
        <v>5183.72</v>
      </c>
      <c r="I203" s="126"/>
      <c r="J203" s="126"/>
      <c r="K203" s="126">
        <f t="shared" si="41"/>
        <v>97.8762131339451</v>
      </c>
    </row>
    <row r="204" spans="2:11" s="158" customFormat="1" ht="15" customHeight="1">
      <c r="B204" s="127"/>
      <c r="C204" s="132"/>
      <c r="D204" s="127" t="s">
        <v>345</v>
      </c>
      <c r="E204" s="128" t="s">
        <v>363</v>
      </c>
      <c r="F204" s="130">
        <v>5235</v>
      </c>
      <c r="G204" s="130">
        <v>5580.87</v>
      </c>
      <c r="H204" s="130">
        <f>G204</f>
        <v>5580.87</v>
      </c>
      <c r="I204" s="126"/>
      <c r="J204" s="126"/>
      <c r="K204" s="126">
        <f t="shared" si="41"/>
        <v>106.60687679083095</v>
      </c>
    </row>
    <row r="205" spans="2:11" s="158" customFormat="1" ht="39" customHeight="1">
      <c r="B205" s="127"/>
      <c r="C205" s="132"/>
      <c r="D205" s="127" t="s">
        <v>96</v>
      </c>
      <c r="E205" s="128" t="s">
        <v>92</v>
      </c>
      <c r="F205" s="130">
        <v>1582061</v>
      </c>
      <c r="G205" s="130">
        <v>1581092.76</v>
      </c>
      <c r="H205" s="130"/>
      <c r="I205" s="126">
        <f>G205</f>
        <v>1581092.76</v>
      </c>
      <c r="J205" s="126"/>
      <c r="K205" s="126">
        <f t="shared" si="41"/>
        <v>99.93879882002021</v>
      </c>
    </row>
    <row r="206" spans="2:11" s="158" customFormat="1" ht="41.25" customHeight="1">
      <c r="B206" s="127"/>
      <c r="C206" s="132"/>
      <c r="D206" s="127" t="s">
        <v>119</v>
      </c>
      <c r="E206" s="128" t="s">
        <v>120</v>
      </c>
      <c r="F206" s="130">
        <v>3200</v>
      </c>
      <c r="G206" s="130">
        <v>3057</v>
      </c>
      <c r="H206" s="130">
        <f>G206</f>
        <v>3057</v>
      </c>
      <c r="I206" s="126"/>
      <c r="J206" s="126"/>
      <c r="K206" s="126">
        <f t="shared" si="41"/>
        <v>95.53125</v>
      </c>
    </row>
    <row r="207" spans="2:11" s="158" customFormat="1" ht="14.25" customHeight="1">
      <c r="B207" s="264"/>
      <c r="C207" s="264" t="s">
        <v>353</v>
      </c>
      <c r="D207" s="264"/>
      <c r="E207" s="133" t="s">
        <v>360</v>
      </c>
      <c r="F207" s="134">
        <f>SUM(F208)</f>
        <v>62</v>
      </c>
      <c r="G207" s="227">
        <f>G208</f>
        <v>61.53</v>
      </c>
      <c r="H207" s="227">
        <f>SUM(H208)</f>
        <v>0</v>
      </c>
      <c r="I207" s="270">
        <f>SUM(I208)</f>
        <v>61.53</v>
      </c>
      <c r="J207" s="270"/>
      <c r="K207" s="124">
        <f t="shared" si="41"/>
        <v>99.241935483870961</v>
      </c>
    </row>
    <row r="208" spans="2:11" s="155" customFormat="1" ht="12.75" customHeight="1">
      <c r="B208" s="344"/>
      <c r="C208" s="346"/>
      <c r="D208" s="344"/>
      <c r="E208" s="267" t="s">
        <v>232</v>
      </c>
      <c r="F208" s="126">
        <f>SUM(F209)</f>
        <v>62</v>
      </c>
      <c r="G208" s="260">
        <f>SUM(G209)</f>
        <v>61.53</v>
      </c>
      <c r="H208" s="260">
        <f>SUM(H209)</f>
        <v>0</v>
      </c>
      <c r="I208" s="260">
        <f>SUM(I209)</f>
        <v>61.53</v>
      </c>
      <c r="J208" s="260">
        <f>SUM(J209)</f>
        <v>0</v>
      </c>
      <c r="K208" s="126">
        <f t="shared" si="41"/>
        <v>99.241935483870961</v>
      </c>
    </row>
    <row r="209" spans="2:11" s="146" customFormat="1" ht="39.75" customHeight="1">
      <c r="B209" s="263"/>
      <c r="C209" s="264"/>
      <c r="D209" s="263" t="s">
        <v>96</v>
      </c>
      <c r="E209" s="128" t="s">
        <v>92</v>
      </c>
      <c r="F209" s="130">
        <v>62</v>
      </c>
      <c r="G209" s="262">
        <v>61.53</v>
      </c>
      <c r="H209" s="262"/>
      <c r="I209" s="260">
        <f>G209</f>
        <v>61.53</v>
      </c>
      <c r="J209" s="260"/>
      <c r="K209" s="126">
        <f t="shared" si="41"/>
        <v>99.241935483870961</v>
      </c>
    </row>
    <row r="210" spans="2:11" s="139" customFormat="1" ht="14.25" customHeight="1">
      <c r="B210" s="264"/>
      <c r="C210" s="264" t="s">
        <v>391</v>
      </c>
      <c r="D210" s="264"/>
      <c r="E210" s="133" t="s">
        <v>280</v>
      </c>
      <c r="F210" s="134">
        <f t="shared" ref="F210:J210" si="47">F211</f>
        <v>198452</v>
      </c>
      <c r="G210" s="134">
        <f t="shared" si="47"/>
        <v>198142</v>
      </c>
      <c r="H210" s="124">
        <f t="shared" si="47"/>
        <v>14312</v>
      </c>
      <c r="I210" s="134">
        <f t="shared" si="47"/>
        <v>183830</v>
      </c>
      <c r="J210" s="134">
        <f t="shared" si="47"/>
        <v>0</v>
      </c>
      <c r="K210" s="124">
        <f t="shared" si="41"/>
        <v>99.843790941890234</v>
      </c>
    </row>
    <row r="211" spans="2:11" s="158" customFormat="1" ht="13.5" customHeight="1">
      <c r="B211" s="263"/>
      <c r="C211" s="486"/>
      <c r="D211" s="263"/>
      <c r="E211" s="487" t="s">
        <v>232</v>
      </c>
      <c r="F211" s="184">
        <f>F212+F213</f>
        <v>198452</v>
      </c>
      <c r="G211" s="184">
        <f t="shared" ref="G211:J211" si="48">G212+G213</f>
        <v>198142</v>
      </c>
      <c r="H211" s="184">
        <f t="shared" si="48"/>
        <v>14312</v>
      </c>
      <c r="I211" s="184">
        <f t="shared" si="48"/>
        <v>183830</v>
      </c>
      <c r="J211" s="184">
        <f t="shared" si="48"/>
        <v>0</v>
      </c>
      <c r="K211" s="184">
        <f t="shared" si="41"/>
        <v>99.843790941890234</v>
      </c>
    </row>
    <row r="212" spans="2:11" s="155" customFormat="1" ht="39" customHeight="1">
      <c r="B212" s="263"/>
      <c r="C212" s="486"/>
      <c r="D212" s="127" t="s">
        <v>96</v>
      </c>
      <c r="E212" s="128" t="s">
        <v>92</v>
      </c>
      <c r="F212" s="129">
        <v>184140</v>
      </c>
      <c r="G212" s="397">
        <v>183830</v>
      </c>
      <c r="H212" s="362"/>
      <c r="I212" s="362">
        <f>G212</f>
        <v>183830</v>
      </c>
      <c r="J212" s="362"/>
      <c r="K212" s="184">
        <f t="shared" si="41"/>
        <v>99.831649831649827</v>
      </c>
    </row>
    <row r="213" spans="2:11" s="155" customFormat="1" ht="39" customHeight="1">
      <c r="B213" s="263"/>
      <c r="C213" s="486"/>
      <c r="D213" s="127" t="s">
        <v>167</v>
      </c>
      <c r="E213" s="114" t="s">
        <v>254</v>
      </c>
      <c r="F213" s="129">
        <v>14312</v>
      </c>
      <c r="G213" s="397">
        <v>14312</v>
      </c>
      <c r="H213" s="362">
        <f>G213</f>
        <v>14312</v>
      </c>
      <c r="I213" s="362"/>
      <c r="J213" s="362"/>
      <c r="K213" s="184">
        <f t="shared" si="41"/>
        <v>100</v>
      </c>
    </row>
    <row r="214" spans="2:11" s="146" customFormat="1" ht="12.75" customHeight="1">
      <c r="B214" s="264" t="s">
        <v>207</v>
      </c>
      <c r="C214" s="264"/>
      <c r="D214" s="263"/>
      <c r="E214" s="133" t="s">
        <v>43</v>
      </c>
      <c r="F214" s="227">
        <f>F215+F220+F223</f>
        <v>462500</v>
      </c>
      <c r="G214" s="227">
        <f t="shared" ref="G214:J214" si="49">G215+G220+G223</f>
        <v>478177.54</v>
      </c>
      <c r="H214" s="227">
        <f t="shared" si="49"/>
        <v>478177.54</v>
      </c>
      <c r="I214" s="227">
        <f t="shared" si="49"/>
        <v>0</v>
      </c>
      <c r="J214" s="227">
        <f t="shared" si="49"/>
        <v>0</v>
      </c>
      <c r="K214" s="124">
        <f t="shared" si="41"/>
        <v>103.38973837837838</v>
      </c>
    </row>
    <row r="215" spans="2:11" s="142" customFormat="1" ht="12.75" customHeight="1">
      <c r="B215" s="264"/>
      <c r="C215" s="264" t="s">
        <v>365</v>
      </c>
      <c r="D215" s="264"/>
      <c r="E215" s="265" t="s">
        <v>290</v>
      </c>
      <c r="F215" s="134">
        <f>F216</f>
        <v>447500</v>
      </c>
      <c r="G215" s="134">
        <f>G216</f>
        <v>463998.43</v>
      </c>
      <c r="H215" s="227">
        <f>SUM(H216)</f>
        <v>463998.43</v>
      </c>
      <c r="I215" s="227">
        <f>SUM(I216)</f>
        <v>0</v>
      </c>
      <c r="J215" s="227">
        <f>SUM(J216)</f>
        <v>0</v>
      </c>
      <c r="K215" s="124">
        <f t="shared" si="41"/>
        <v>103.68680000000001</v>
      </c>
    </row>
    <row r="216" spans="2:11" s="142" customFormat="1" ht="15" customHeight="1">
      <c r="B216" s="346"/>
      <c r="C216" s="346"/>
      <c r="D216" s="346"/>
      <c r="E216" s="125" t="s">
        <v>232</v>
      </c>
      <c r="F216" s="126">
        <f>F217+F218+F219</f>
        <v>447500</v>
      </c>
      <c r="G216" s="126">
        <f>G217+G218+G219</f>
        <v>463998.43</v>
      </c>
      <c r="H216" s="126">
        <f>H217+H218+H219</f>
        <v>463998.43</v>
      </c>
      <c r="I216" s="260">
        <f>I217</f>
        <v>0</v>
      </c>
      <c r="J216" s="260">
        <f>J217</f>
        <v>0</v>
      </c>
      <c r="K216" s="126">
        <f t="shared" si="41"/>
        <v>103.68680000000001</v>
      </c>
    </row>
    <row r="217" spans="2:11" s="158" customFormat="1" ht="39.75" customHeight="1">
      <c r="B217" s="432"/>
      <c r="C217" s="432"/>
      <c r="D217" s="137" t="s">
        <v>149</v>
      </c>
      <c r="E217" s="434" t="s">
        <v>150</v>
      </c>
      <c r="F217" s="130">
        <v>445000</v>
      </c>
      <c r="G217" s="126">
        <v>461353.23</v>
      </c>
      <c r="H217" s="126">
        <f>G217</f>
        <v>461353.23</v>
      </c>
      <c r="I217" s="124"/>
      <c r="J217" s="124"/>
      <c r="K217" s="126">
        <f t="shared" si="41"/>
        <v>103.67488314606742</v>
      </c>
    </row>
    <row r="218" spans="2:11" s="155" customFormat="1" ht="30" customHeight="1">
      <c r="B218" s="264"/>
      <c r="C218" s="264"/>
      <c r="D218" s="258" t="s">
        <v>344</v>
      </c>
      <c r="E218" s="138" t="s">
        <v>364</v>
      </c>
      <c r="F218" s="130">
        <v>2000</v>
      </c>
      <c r="G218" s="262">
        <v>2238.8000000000002</v>
      </c>
      <c r="H218" s="262">
        <f>G218</f>
        <v>2238.8000000000002</v>
      </c>
      <c r="I218" s="262"/>
      <c r="J218" s="262"/>
      <c r="K218" s="126">
        <f t="shared" si="41"/>
        <v>111.94000000000001</v>
      </c>
    </row>
    <row r="219" spans="2:11" s="146" customFormat="1" ht="25.5" customHeight="1">
      <c r="B219" s="264"/>
      <c r="C219" s="264"/>
      <c r="D219" s="258" t="s">
        <v>118</v>
      </c>
      <c r="E219" s="448" t="s">
        <v>328</v>
      </c>
      <c r="F219" s="130">
        <v>500</v>
      </c>
      <c r="G219" s="262">
        <v>406.4</v>
      </c>
      <c r="H219" s="262">
        <f>G219</f>
        <v>406.4</v>
      </c>
      <c r="I219" s="262"/>
      <c r="J219" s="262"/>
      <c r="K219" s="126">
        <f t="shared" si="41"/>
        <v>81.28</v>
      </c>
    </row>
    <row r="220" spans="2:11" s="158" customFormat="1" ht="12" customHeight="1">
      <c r="B220" s="132"/>
      <c r="C220" s="132" t="s">
        <v>227</v>
      </c>
      <c r="D220" s="137"/>
      <c r="E220" s="455" t="s">
        <v>366</v>
      </c>
      <c r="F220" s="134">
        <f>F221</f>
        <v>10000</v>
      </c>
      <c r="G220" s="134">
        <f>G221</f>
        <v>9179.11</v>
      </c>
      <c r="H220" s="134">
        <f t="shared" ref="H220:J221" si="50">H221</f>
        <v>9179.11</v>
      </c>
      <c r="I220" s="134">
        <f t="shared" si="50"/>
        <v>0</v>
      </c>
      <c r="J220" s="134">
        <f t="shared" si="50"/>
        <v>0</v>
      </c>
      <c r="K220" s="124">
        <f t="shared" si="41"/>
        <v>91.7911</v>
      </c>
    </row>
    <row r="221" spans="2:11" s="155" customFormat="1">
      <c r="B221" s="432"/>
      <c r="C221" s="432"/>
      <c r="D221" s="432"/>
      <c r="E221" s="125" t="s">
        <v>232</v>
      </c>
      <c r="F221" s="126">
        <f>F222</f>
        <v>10000</v>
      </c>
      <c r="G221" s="126">
        <f>G222</f>
        <v>9179.11</v>
      </c>
      <c r="H221" s="126">
        <f>H222</f>
        <v>9179.11</v>
      </c>
      <c r="I221" s="126">
        <f t="shared" si="50"/>
        <v>0</v>
      </c>
      <c r="J221" s="126">
        <f t="shared" si="50"/>
        <v>0</v>
      </c>
      <c r="K221" s="126">
        <f t="shared" si="41"/>
        <v>91.7911</v>
      </c>
    </row>
    <row r="222" spans="2:11" s="146" customFormat="1" ht="12.75">
      <c r="B222" s="132"/>
      <c r="C222" s="132"/>
      <c r="D222" s="137" t="s">
        <v>136</v>
      </c>
      <c r="E222" s="447" t="s">
        <v>137</v>
      </c>
      <c r="F222" s="130">
        <v>10000</v>
      </c>
      <c r="G222" s="130">
        <v>9179.11</v>
      </c>
      <c r="H222" s="130">
        <f>SUM(G222)</f>
        <v>9179.11</v>
      </c>
      <c r="I222" s="130"/>
      <c r="J222" s="130"/>
      <c r="K222" s="126">
        <f t="shared" si="41"/>
        <v>91.7911</v>
      </c>
    </row>
    <row r="223" spans="2:11" s="146" customFormat="1" ht="15.75" customHeight="1">
      <c r="B223" s="132"/>
      <c r="C223" s="578" t="s">
        <v>459</v>
      </c>
      <c r="D223" s="137"/>
      <c r="E223" s="581" t="s">
        <v>35</v>
      </c>
      <c r="F223" s="134">
        <f>F224</f>
        <v>5000</v>
      </c>
      <c r="G223" s="134">
        <f t="shared" ref="G223:J223" si="51">G224</f>
        <v>5000</v>
      </c>
      <c r="H223" s="134">
        <f t="shared" si="51"/>
        <v>5000</v>
      </c>
      <c r="I223" s="134">
        <f t="shared" si="51"/>
        <v>0</v>
      </c>
      <c r="J223" s="134">
        <f t="shared" si="51"/>
        <v>0</v>
      </c>
      <c r="K223" s="124">
        <f t="shared" si="41"/>
        <v>100</v>
      </c>
    </row>
    <row r="224" spans="2:11" s="146" customFormat="1">
      <c r="B224" s="132"/>
      <c r="C224" s="132"/>
      <c r="D224" s="127"/>
      <c r="E224" s="144" t="s">
        <v>233</v>
      </c>
      <c r="F224" s="126">
        <f>F225</f>
        <v>5000</v>
      </c>
      <c r="G224" s="126">
        <f t="shared" ref="G224:J224" si="52">G225</f>
        <v>5000</v>
      </c>
      <c r="H224" s="126">
        <f t="shared" si="52"/>
        <v>5000</v>
      </c>
      <c r="I224" s="126">
        <f t="shared" si="52"/>
        <v>0</v>
      </c>
      <c r="J224" s="126">
        <f t="shared" si="52"/>
        <v>0</v>
      </c>
      <c r="K224" s="126">
        <f t="shared" si="41"/>
        <v>100</v>
      </c>
    </row>
    <row r="225" spans="2:11" s="146" customFormat="1" ht="54" customHeight="1">
      <c r="B225" s="132"/>
      <c r="C225" s="132"/>
      <c r="D225" s="583" t="s">
        <v>460</v>
      </c>
      <c r="E225" s="154" t="s">
        <v>485</v>
      </c>
      <c r="F225" s="130">
        <v>5000</v>
      </c>
      <c r="G225" s="130">
        <v>5000</v>
      </c>
      <c r="H225" s="126">
        <f>G225</f>
        <v>5000</v>
      </c>
      <c r="I225" s="130"/>
      <c r="J225" s="130"/>
      <c r="K225" s="126">
        <f t="shared" si="41"/>
        <v>100</v>
      </c>
    </row>
    <row r="226" spans="2:11" s="146" customFormat="1" ht="24" customHeight="1">
      <c r="B226" s="132" t="s">
        <v>287</v>
      </c>
      <c r="C226" s="132"/>
      <c r="D226" s="137"/>
      <c r="E226" s="133" t="s">
        <v>56</v>
      </c>
      <c r="F226" s="134">
        <f>F227+F230</f>
        <v>10501</v>
      </c>
      <c r="G226" s="134">
        <f t="shared" ref="G226:J226" si="53">G227+G230</f>
        <v>9457.1</v>
      </c>
      <c r="H226" s="134">
        <f t="shared" si="53"/>
        <v>9457.1</v>
      </c>
      <c r="I226" s="134">
        <f t="shared" si="53"/>
        <v>0</v>
      </c>
      <c r="J226" s="134">
        <f t="shared" si="53"/>
        <v>0</v>
      </c>
      <c r="K226" s="124">
        <f t="shared" si="41"/>
        <v>90.059041996000374</v>
      </c>
    </row>
    <row r="227" spans="2:11" s="158" customFormat="1" ht="12.75" customHeight="1">
      <c r="B227" s="132"/>
      <c r="C227" s="132" t="s">
        <v>293</v>
      </c>
      <c r="D227" s="137"/>
      <c r="E227" s="133" t="s">
        <v>57</v>
      </c>
      <c r="F227" s="134">
        <f t="shared" ref="F227:J227" si="54">F228</f>
        <v>9000</v>
      </c>
      <c r="G227" s="134">
        <f t="shared" si="54"/>
        <v>7956.1</v>
      </c>
      <c r="H227" s="134">
        <f t="shared" si="54"/>
        <v>7956.1</v>
      </c>
      <c r="I227" s="134">
        <f t="shared" si="54"/>
        <v>0</v>
      </c>
      <c r="J227" s="134">
        <f t="shared" si="54"/>
        <v>0</v>
      </c>
      <c r="K227" s="124">
        <f t="shared" si="41"/>
        <v>88.401111111111106</v>
      </c>
    </row>
    <row r="228" spans="2:11" s="158" customFormat="1" ht="12.75" customHeight="1">
      <c r="B228" s="132"/>
      <c r="C228" s="132"/>
      <c r="D228" s="137"/>
      <c r="E228" s="125" t="s">
        <v>232</v>
      </c>
      <c r="F228" s="126">
        <f>SUM(F229)</f>
        <v>9000</v>
      </c>
      <c r="G228" s="126">
        <f>SUM(G229)</f>
        <v>7956.1</v>
      </c>
      <c r="H228" s="126">
        <f>SUM(H229)</f>
        <v>7956.1</v>
      </c>
      <c r="I228" s="130">
        <f>SUM(I229)</f>
        <v>0</v>
      </c>
      <c r="J228" s="130">
        <f>SUM(J229)</f>
        <v>0</v>
      </c>
      <c r="K228" s="126">
        <f t="shared" si="41"/>
        <v>88.401111111111106</v>
      </c>
    </row>
    <row r="229" spans="2:11" s="158" customFormat="1" ht="63.75">
      <c r="B229" s="132"/>
      <c r="C229" s="132"/>
      <c r="D229" s="137" t="s">
        <v>115</v>
      </c>
      <c r="E229" s="434" t="s">
        <v>330</v>
      </c>
      <c r="F229" s="130">
        <v>9000</v>
      </c>
      <c r="G229" s="130">
        <v>7956.1</v>
      </c>
      <c r="H229" s="126">
        <f>SUM(G229)</f>
        <v>7956.1</v>
      </c>
      <c r="I229" s="130"/>
      <c r="J229" s="130"/>
      <c r="K229" s="126">
        <f t="shared" si="41"/>
        <v>88.401111111111106</v>
      </c>
    </row>
    <row r="230" spans="2:11" s="158" customFormat="1" ht="17.25" customHeight="1">
      <c r="B230" s="132"/>
      <c r="C230" s="578" t="s">
        <v>461</v>
      </c>
      <c r="D230" s="569"/>
      <c r="E230" s="581" t="s">
        <v>35</v>
      </c>
      <c r="F230" s="572">
        <f>F231</f>
        <v>1501</v>
      </c>
      <c r="G230" s="572">
        <f t="shared" ref="G230:J230" si="55">G231</f>
        <v>1501</v>
      </c>
      <c r="H230" s="572">
        <f t="shared" si="55"/>
        <v>1501</v>
      </c>
      <c r="I230" s="572">
        <f t="shared" si="55"/>
        <v>0</v>
      </c>
      <c r="J230" s="572">
        <f t="shared" si="55"/>
        <v>0</v>
      </c>
      <c r="K230" s="124">
        <f t="shared" si="41"/>
        <v>100</v>
      </c>
    </row>
    <row r="231" spans="2:11" s="158" customFormat="1" ht="13.5" customHeight="1">
      <c r="B231" s="132"/>
      <c r="C231" s="132"/>
      <c r="D231" s="143"/>
      <c r="E231" s="144" t="s">
        <v>235</v>
      </c>
      <c r="F231" s="571">
        <f>F232</f>
        <v>1501</v>
      </c>
      <c r="G231" s="571">
        <f t="shared" ref="G231:J231" si="56">G232</f>
        <v>1501</v>
      </c>
      <c r="H231" s="571">
        <f t="shared" si="56"/>
        <v>1501</v>
      </c>
      <c r="I231" s="571">
        <f t="shared" si="56"/>
        <v>0</v>
      </c>
      <c r="J231" s="571">
        <f t="shared" si="56"/>
        <v>0</v>
      </c>
      <c r="K231" s="126">
        <f t="shared" si="41"/>
        <v>100</v>
      </c>
    </row>
    <row r="232" spans="2:11" s="158" customFormat="1" ht="27.75" customHeight="1">
      <c r="B232" s="132"/>
      <c r="C232" s="132"/>
      <c r="D232" s="147" t="s">
        <v>305</v>
      </c>
      <c r="E232" s="138" t="s">
        <v>327</v>
      </c>
      <c r="F232" s="570">
        <v>1501</v>
      </c>
      <c r="G232" s="130">
        <v>1501</v>
      </c>
      <c r="H232" s="126">
        <f>G232</f>
        <v>1501</v>
      </c>
      <c r="I232" s="130"/>
      <c r="J232" s="130"/>
      <c r="K232" s="126">
        <f t="shared" si="41"/>
        <v>100</v>
      </c>
    </row>
    <row r="233" spans="2:11" s="155" customFormat="1" ht="18" customHeight="1">
      <c r="B233" s="132"/>
      <c r="C233" s="132"/>
      <c r="D233" s="132"/>
      <c r="E233" s="419" t="s">
        <v>281</v>
      </c>
      <c r="F233" s="134">
        <f>SUM(F5+F10+F17+F27+F35+F43+F50+F55+F97+F112+F144+F151+F192+F196+F214+F226)</f>
        <v>20147378.240000002</v>
      </c>
      <c r="G233" s="134">
        <f>SUM(G5+G10+G17+G27+G35+G43+G50+G55+G97+G112+G144+G151+G192+G196+G214+G226)</f>
        <v>20193047.340000004</v>
      </c>
      <c r="H233" s="134">
        <f>SUM(H5+H10+H17+H27+H35+H43+H50+H55+H97+H112+H144+H151+H192+H196+H214+H226)</f>
        <v>13713691.84</v>
      </c>
      <c r="I233" s="134">
        <f>SUM(I5+I10+I17+I27+I35+I43+I50+I55+I97+I112+I144+I151+I192+I196+I214+I226)</f>
        <v>6431557.3000000007</v>
      </c>
      <c r="J233" s="134">
        <f>SUM(J5+J10+J17+J27+J35+J43+J50+J55+J97+J112+J144+J151+J192+J196+J214+J226)</f>
        <v>47798.2</v>
      </c>
      <c r="K233" s="124">
        <f t="shared" si="41"/>
        <v>100.22667515076147</v>
      </c>
    </row>
    <row r="234" spans="2:11" s="158" customFormat="1" ht="12.75" customHeight="1">
      <c r="B234" s="135"/>
      <c r="C234" s="135"/>
      <c r="D234" s="135"/>
      <c r="E234" s="125" t="s">
        <v>224</v>
      </c>
      <c r="F234" s="126">
        <f>SUM(F7+F12+F19+F29+F33+F37+F41+F45+F48+F52+F57+F60+F70+F81+F90+F94+F99+F102+F105+F114+F121+F131+F134+F137+F140+F146+F149+F153+F156+F163+F167+F170+F173+F177+F181+F186+F189+F194+F198+F202+F208+F211+F216+F221+F228+F231)</f>
        <v>19118920.860000003</v>
      </c>
      <c r="G234" s="126">
        <f t="shared" ref="G234:J234" si="57">SUM(G7+G12+G19+G29+G33+G37+G41+G45+G48+G52+G57+G60+G70+G81+G90+G94+G99+G102+G105+G114+G121+G131+G134+G137+G140+G146+G149+G153+G156+G163+G167+G170+G173+G177+G181+G186+G189+G194+G198+G202+G208+G211+G216+G221+G228+G231)</f>
        <v>19164646.330000006</v>
      </c>
      <c r="H234" s="126">
        <f t="shared" si="57"/>
        <v>13007290.83</v>
      </c>
      <c r="I234" s="126">
        <f t="shared" si="57"/>
        <v>6109557.2999999998</v>
      </c>
      <c r="J234" s="126">
        <f t="shared" si="57"/>
        <v>47798.2</v>
      </c>
      <c r="K234" s="126">
        <f t="shared" si="41"/>
        <v>100.23916344617372</v>
      </c>
    </row>
    <row r="235" spans="2:11" s="158" customFormat="1" ht="12.75" customHeight="1">
      <c r="B235" s="135"/>
      <c r="C235" s="135"/>
      <c r="D235" s="135"/>
      <c r="E235" s="125" t="s">
        <v>282</v>
      </c>
      <c r="F235" s="126">
        <f>SUM(F26+F16+F110+F128+F142+F160+F224)</f>
        <v>1028457.38</v>
      </c>
      <c r="G235" s="126">
        <f t="shared" ref="G235:I235" si="58">SUM(G26+G16+G111+G128+G142+G160+G224)</f>
        <v>1028401.01</v>
      </c>
      <c r="H235" s="126">
        <f t="shared" si="58"/>
        <v>706401.01</v>
      </c>
      <c r="I235" s="126">
        <f t="shared" si="58"/>
        <v>322000</v>
      </c>
      <c r="J235" s="126">
        <f>SUM(J26+J16+J128+J142+J160)</f>
        <v>0</v>
      </c>
      <c r="K235" s="126">
        <f t="shared" si="41"/>
        <v>99.994518975594303</v>
      </c>
    </row>
    <row r="236" spans="2:11" s="101" customFormat="1" ht="12.75" customHeight="1">
      <c r="B236" s="132"/>
      <c r="C236" s="132"/>
      <c r="D236" s="132"/>
      <c r="E236" s="133" t="s">
        <v>105</v>
      </c>
      <c r="F236" s="134">
        <f>SUM(F6+F10+F17+F27+F35+F43+F50+F55+F97+F112+F144+F151+F192+F196+F214+F226)</f>
        <v>20147378.240000002</v>
      </c>
      <c r="G236" s="134">
        <f>SUM(G6+G10+G17+G27+G35+G43+G50+G55+G97+G112+G144+G151+G192+G196+G214+G226)</f>
        <v>20193047.340000004</v>
      </c>
      <c r="H236" s="134">
        <f>SUM(H6+H10+H17+H27+H35+H43+H50+H55+H97+H112+H144+H151+H192+H196+H214+H226)</f>
        <v>13713691.84</v>
      </c>
      <c r="I236" s="134">
        <f>SUM(I6+I10+I17+I27+I35+I43+I50+I55+I97+I112+I144+I151+I192+I196+I214+I226)</f>
        <v>6431557.3000000007</v>
      </c>
      <c r="J236" s="134">
        <f>SUM(J6+J10+J17+J27+J35+J43+J50+J55+J97+J112+J144+J151+J192+J196+J214+J226)</f>
        <v>47798.2</v>
      </c>
      <c r="K236" s="124">
        <f t="shared" si="41"/>
        <v>100.22667515076147</v>
      </c>
    </row>
    <row r="237" spans="2:11" s="101" customFormat="1" ht="11.25" customHeight="1">
      <c r="B237" s="558"/>
      <c r="C237" s="558"/>
      <c r="D237" s="558"/>
      <c r="E237" s="559" t="s">
        <v>183</v>
      </c>
      <c r="F237" s="560" t="s">
        <v>182</v>
      </c>
      <c r="G237" s="561"/>
      <c r="H237" s="165"/>
      <c r="I237" s="562"/>
      <c r="J237" s="165"/>
      <c r="K237" s="164"/>
    </row>
    <row r="238" spans="2:11" s="136" customFormat="1" ht="12" customHeight="1">
      <c r="B238" s="558"/>
      <c r="C238" s="558"/>
      <c r="D238" s="558"/>
      <c r="E238" s="563" t="s">
        <v>184</v>
      </c>
      <c r="F238" s="573">
        <f>SUM(F236-F240-F239)</f>
        <v>13619231.180000003</v>
      </c>
      <c r="G238" s="561"/>
      <c r="H238" s="564"/>
      <c r="I238" s="562"/>
      <c r="J238" s="165"/>
      <c r="K238" s="165"/>
    </row>
    <row r="239" spans="2:11" s="139" customFormat="1" ht="14.25" customHeight="1">
      <c r="B239" s="558"/>
      <c r="C239" s="558"/>
      <c r="D239" s="558"/>
      <c r="E239" s="563" t="s">
        <v>185</v>
      </c>
      <c r="F239" s="574">
        <v>6464147.0599999996</v>
      </c>
      <c r="G239" s="561"/>
      <c r="H239" s="564"/>
      <c r="I239" s="562"/>
      <c r="J239" s="165"/>
      <c r="K239" s="165"/>
    </row>
    <row r="240" spans="2:11" s="139" customFormat="1" ht="11.25" customHeight="1">
      <c r="B240" s="558"/>
      <c r="C240" s="558"/>
      <c r="D240" s="558"/>
      <c r="E240" s="563" t="s">
        <v>186</v>
      </c>
      <c r="F240" s="574">
        <v>64000</v>
      </c>
      <c r="G240" s="561"/>
      <c r="H240" s="564"/>
      <c r="I240" s="562"/>
      <c r="J240" s="165"/>
      <c r="K240" s="165"/>
    </row>
    <row r="241" spans="2:11" s="139" customFormat="1" ht="11.25" customHeight="1">
      <c r="B241" s="565"/>
      <c r="C241" s="565"/>
      <c r="D241" s="565"/>
      <c r="E241" s="150" t="s">
        <v>9</v>
      </c>
      <c r="F241" s="575">
        <f>SUM(F238:F240)</f>
        <v>20147378.240000002</v>
      </c>
      <c r="G241" s="564"/>
      <c r="H241" s="564"/>
      <c r="I241" s="136"/>
      <c r="J241" s="146"/>
      <c r="K241" s="166"/>
    </row>
    <row r="242" spans="2:11" s="136" customFormat="1" ht="39" customHeight="1">
      <c r="B242" s="54"/>
      <c r="C242" s="54"/>
      <c r="D242" s="54"/>
      <c r="E242" s="457"/>
      <c r="F242" s="458"/>
      <c r="G242" s="1"/>
      <c r="H242" s="18"/>
      <c r="I242" s="87"/>
      <c r="J242" s="17"/>
      <c r="K242" s="51"/>
    </row>
    <row r="243" spans="2:11" s="131" customFormat="1" ht="12.75" customHeight="1">
      <c r="B243" s="54"/>
      <c r="C243" s="54"/>
      <c r="D243" s="54"/>
      <c r="E243" s="1"/>
      <c r="F243" s="55">
        <f>SUM(F234:F235)</f>
        <v>20147378.240000002</v>
      </c>
      <c r="G243" s="12"/>
      <c r="H243" s="12"/>
      <c r="I243" s="55"/>
      <c r="J243" s="12"/>
      <c r="K243" s="51"/>
    </row>
    <row r="244" spans="2:11" s="131" customFormat="1" ht="12.75" customHeight="1">
      <c r="B244" s="54"/>
      <c r="C244" s="54"/>
      <c r="D244" s="54"/>
      <c r="E244" s="1"/>
      <c r="F244" s="16"/>
      <c r="G244" s="1"/>
      <c r="H244" s="17"/>
      <c r="I244" s="87"/>
      <c r="J244" s="17"/>
      <c r="K244" s="51"/>
    </row>
    <row r="245" spans="2:11" s="131" customFormat="1" ht="12" customHeight="1">
      <c r="B245" s="54"/>
      <c r="C245" s="54"/>
      <c r="D245" s="54"/>
      <c r="E245" s="1"/>
      <c r="F245" s="16"/>
      <c r="G245" s="1"/>
      <c r="H245" s="17"/>
      <c r="I245" s="87"/>
      <c r="J245" s="17"/>
      <c r="K245" s="51"/>
    </row>
    <row r="246" spans="2:11" s="136" customFormat="1" ht="12.75" customHeight="1">
      <c r="B246" s="54"/>
      <c r="C246" s="54"/>
      <c r="D246" s="54"/>
      <c r="E246" s="1"/>
      <c r="F246" s="16"/>
      <c r="G246" s="1"/>
      <c r="H246" s="17"/>
      <c r="I246" s="87"/>
      <c r="J246" s="17"/>
      <c r="K246" s="51"/>
    </row>
    <row r="247" spans="2:11" s="131" customFormat="1" ht="12.75" customHeight="1">
      <c r="B247" s="54"/>
      <c r="C247" s="54"/>
      <c r="D247" s="54"/>
      <c r="E247" s="1"/>
      <c r="F247" s="16"/>
      <c r="G247" s="1"/>
      <c r="H247" s="17"/>
      <c r="I247" s="87"/>
      <c r="J247" s="17"/>
      <c r="K247" s="51"/>
    </row>
    <row r="248" spans="2:11" s="136" customFormat="1" ht="24" customHeight="1">
      <c r="B248" s="54"/>
      <c r="C248" s="54"/>
      <c r="D248" s="54"/>
      <c r="E248" s="1"/>
      <c r="F248" s="16"/>
      <c r="G248" s="1"/>
      <c r="H248" s="17"/>
      <c r="I248" s="87"/>
      <c r="J248" s="17"/>
      <c r="K248" s="51"/>
    </row>
    <row r="249" spans="2:11" s="136" customFormat="1" ht="26.25" hidden="1" customHeight="1">
      <c r="B249" s="54"/>
      <c r="C249" s="54"/>
      <c r="D249" s="54"/>
      <c r="E249" s="1"/>
      <c r="F249" s="16"/>
      <c r="G249" s="1"/>
      <c r="H249" s="17"/>
      <c r="I249" s="87"/>
      <c r="J249" s="17"/>
      <c r="K249" s="51"/>
    </row>
    <row r="250" spans="2:11" s="136" customFormat="1" ht="15" customHeight="1">
      <c r="B250" s="54"/>
      <c r="C250" s="54"/>
      <c r="D250" s="54"/>
      <c r="E250" s="1"/>
      <c r="F250" s="16"/>
      <c r="G250" s="1"/>
      <c r="H250" s="17"/>
      <c r="I250" s="87"/>
      <c r="J250" s="17"/>
      <c r="K250" s="51"/>
    </row>
    <row r="251" spans="2:11" s="136" customFormat="1" ht="14.25" customHeight="1">
      <c r="B251" s="54"/>
      <c r="C251" s="54"/>
      <c r="D251" s="54"/>
      <c r="E251" s="1"/>
      <c r="F251" s="16"/>
      <c r="G251" s="1"/>
      <c r="H251" s="17"/>
      <c r="I251" s="87"/>
      <c r="J251" s="17"/>
      <c r="K251" s="51"/>
    </row>
    <row r="252" spans="2:11" s="131" customFormat="1" ht="62.25" customHeight="1">
      <c r="B252" s="54"/>
      <c r="C252" s="54"/>
      <c r="D252" s="54"/>
      <c r="E252" s="1"/>
      <c r="F252" s="16"/>
      <c r="G252" s="1"/>
      <c r="H252" s="17"/>
      <c r="I252" s="87"/>
      <c r="J252" s="17"/>
      <c r="K252" s="51"/>
    </row>
    <row r="253" spans="2:11" s="131" customFormat="1" ht="12.75" hidden="1" customHeight="1">
      <c r="B253" s="54"/>
      <c r="C253" s="54"/>
      <c r="D253" s="54"/>
      <c r="E253" s="1"/>
      <c r="F253" s="16"/>
      <c r="G253" s="1"/>
      <c r="H253" s="17"/>
      <c r="I253" s="87"/>
      <c r="J253" s="17"/>
      <c r="K253" s="51"/>
    </row>
    <row r="254" spans="2:11" s="131" customFormat="1" ht="5.25" hidden="1" customHeight="1">
      <c r="B254" s="54"/>
      <c r="C254" s="54"/>
      <c r="D254" s="54"/>
      <c r="E254" s="1"/>
      <c r="F254" s="16"/>
      <c r="G254" s="1"/>
      <c r="H254" s="17"/>
      <c r="I254" s="87"/>
      <c r="J254" s="17"/>
      <c r="K254" s="51"/>
    </row>
    <row r="255" spans="2:11" s="343" customFormat="1" ht="14.25" customHeight="1">
      <c r="B255" s="54"/>
      <c r="C255" s="54"/>
      <c r="D255" s="54"/>
      <c r="E255" s="1"/>
      <c r="F255" s="16"/>
      <c r="G255" s="1"/>
      <c r="H255" s="17"/>
      <c r="I255" s="87"/>
      <c r="J255" s="17"/>
      <c r="K255" s="51"/>
    </row>
    <row r="256" spans="2:11" s="343" customFormat="1" ht="14.25" customHeight="1">
      <c r="B256" s="54"/>
      <c r="C256" s="54"/>
      <c r="D256" s="54"/>
      <c r="E256" s="1"/>
      <c r="F256" s="16"/>
      <c r="G256" s="1"/>
      <c r="H256" s="17"/>
      <c r="I256" s="87"/>
      <c r="J256" s="17"/>
      <c r="K256" s="51"/>
    </row>
    <row r="257" spans="2:11" s="345" customFormat="1" ht="14.25" customHeight="1">
      <c r="B257" s="54"/>
      <c r="C257" s="54"/>
      <c r="D257" s="54"/>
      <c r="E257" s="1"/>
      <c r="F257" s="16"/>
      <c r="G257" s="1"/>
      <c r="H257" s="17"/>
      <c r="I257" s="87"/>
      <c r="J257" s="17"/>
      <c r="K257" s="51"/>
    </row>
    <row r="258" spans="2:11" s="343" customFormat="1" ht="25.5" customHeight="1">
      <c r="B258" s="54"/>
      <c r="C258" s="54"/>
      <c r="D258" s="54"/>
      <c r="E258" s="1"/>
      <c r="F258" s="16"/>
      <c r="G258" s="1"/>
      <c r="H258" s="17"/>
      <c r="I258" s="87"/>
      <c r="J258" s="17"/>
      <c r="K258" s="51"/>
    </row>
    <row r="259" spans="2:11" s="343" customFormat="1" ht="12.75" customHeight="1">
      <c r="B259" s="54"/>
      <c r="C259" s="54"/>
      <c r="D259" s="54"/>
      <c r="E259" s="1"/>
      <c r="F259" s="16"/>
      <c r="G259" s="1"/>
      <c r="H259" s="17"/>
      <c r="I259" s="87"/>
      <c r="J259" s="17"/>
      <c r="K259" s="51"/>
    </row>
    <row r="260" spans="2:11" s="357" customFormat="1" ht="12.75" customHeight="1">
      <c r="B260" s="54"/>
      <c r="C260" s="54"/>
      <c r="D260" s="54"/>
      <c r="E260" s="1"/>
      <c r="F260" s="16"/>
      <c r="G260" s="1"/>
      <c r="H260" s="17"/>
      <c r="I260" s="87"/>
      <c r="J260" s="17"/>
      <c r="K260" s="51"/>
    </row>
    <row r="261" spans="2:11" s="345" customFormat="1" ht="12.75" customHeight="1">
      <c r="B261" s="54"/>
      <c r="C261" s="54"/>
      <c r="D261" s="54"/>
      <c r="E261" s="1"/>
      <c r="F261" s="16"/>
      <c r="G261" s="1"/>
      <c r="H261" s="17"/>
      <c r="I261" s="87"/>
      <c r="J261" s="17"/>
      <c r="K261" s="51"/>
    </row>
    <row r="262" spans="2:11" s="266" customFormat="1" ht="11.25" customHeight="1">
      <c r="B262" s="54"/>
      <c r="C262" s="54"/>
      <c r="D262" s="54"/>
      <c r="E262" s="1"/>
      <c r="F262" s="16"/>
      <c r="G262" s="1"/>
      <c r="H262" s="17"/>
      <c r="I262" s="87"/>
      <c r="J262" s="17"/>
      <c r="K262" s="51"/>
    </row>
    <row r="263" spans="2:11" s="266" customFormat="1" ht="12" customHeight="1">
      <c r="B263" s="54"/>
      <c r="C263" s="54"/>
      <c r="D263" s="54"/>
      <c r="E263" s="1"/>
      <c r="F263" s="16"/>
      <c r="G263" s="1"/>
      <c r="H263" s="17"/>
      <c r="I263" s="87"/>
      <c r="J263" s="17"/>
      <c r="K263" s="51"/>
    </row>
    <row r="264" spans="2:11" s="343" customFormat="1" ht="12" customHeight="1">
      <c r="B264" s="54"/>
      <c r="C264" s="54"/>
      <c r="D264" s="54"/>
      <c r="E264" s="1"/>
      <c r="F264" s="16"/>
      <c r="G264" s="1"/>
      <c r="H264" s="17"/>
      <c r="I264" s="87"/>
      <c r="J264" s="17"/>
      <c r="K264" s="51"/>
    </row>
    <row r="265" spans="2:11" s="357" customFormat="1" ht="11.25" customHeight="1">
      <c r="B265" s="54"/>
      <c r="C265" s="54"/>
      <c r="D265" s="54"/>
      <c r="E265" s="1"/>
      <c r="F265" s="16"/>
      <c r="G265" s="1"/>
      <c r="H265" s="17"/>
      <c r="I265" s="87"/>
      <c r="J265" s="17"/>
      <c r="K265" s="51"/>
    </row>
    <row r="266" spans="2:11" s="433" customFormat="1" ht="12.75" customHeight="1">
      <c r="B266" s="54"/>
      <c r="C266" s="54"/>
      <c r="D266" s="54"/>
      <c r="E266" s="1"/>
      <c r="F266" s="16"/>
      <c r="G266" s="1"/>
      <c r="H266" s="17"/>
      <c r="I266" s="87"/>
      <c r="J266" s="17"/>
      <c r="K266" s="51"/>
    </row>
    <row r="267" spans="2:11" s="343" customFormat="1" ht="24" hidden="1" customHeight="1">
      <c r="B267" s="54"/>
      <c r="C267" s="54"/>
      <c r="D267" s="54"/>
      <c r="E267" s="1"/>
      <c r="F267" s="16"/>
      <c r="G267" s="1"/>
      <c r="H267" s="17"/>
      <c r="I267" s="87"/>
      <c r="J267" s="17"/>
      <c r="K267" s="51"/>
    </row>
    <row r="268" spans="2:11" s="101" customFormat="1" ht="12" customHeight="1">
      <c r="B268" s="54"/>
      <c r="C268" s="54"/>
      <c r="D268" s="54"/>
      <c r="E268" s="1"/>
      <c r="F268" s="16"/>
      <c r="G268" s="1"/>
      <c r="H268" s="17"/>
      <c r="I268" s="87"/>
      <c r="J268" s="17"/>
      <c r="K268" s="51"/>
    </row>
    <row r="269" spans="2:11" s="433" customFormat="1" ht="15.75" customHeight="1">
      <c r="B269" s="54"/>
      <c r="C269" s="54"/>
      <c r="D269" s="54"/>
      <c r="E269" s="1"/>
      <c r="F269" s="16"/>
      <c r="G269" s="1"/>
      <c r="H269" s="17"/>
      <c r="I269" s="87"/>
      <c r="J269" s="17"/>
      <c r="K269" s="51"/>
    </row>
    <row r="270" spans="2:11" s="101" customFormat="1" ht="52.5" customHeight="1">
      <c r="B270" s="54"/>
      <c r="C270" s="54"/>
      <c r="D270" s="54"/>
      <c r="E270" s="1"/>
      <c r="F270" s="16"/>
      <c r="G270" s="1"/>
      <c r="H270" s="17"/>
      <c r="I270" s="87"/>
      <c r="J270" s="17"/>
      <c r="K270" s="51"/>
    </row>
    <row r="271" spans="2:11" s="101" customFormat="1">
      <c r="B271" s="54"/>
      <c r="C271" s="54"/>
      <c r="D271" s="54"/>
      <c r="E271" s="1"/>
      <c r="F271" s="16"/>
      <c r="G271" s="1"/>
      <c r="H271" s="17"/>
      <c r="I271" s="87"/>
      <c r="J271" s="17"/>
      <c r="K271" s="51"/>
    </row>
    <row r="272" spans="2:11" s="136" customFormat="1">
      <c r="B272" s="54"/>
      <c r="C272" s="54"/>
      <c r="D272" s="54"/>
      <c r="E272" s="1"/>
      <c r="F272" s="16"/>
      <c r="G272" s="1"/>
      <c r="H272" s="17"/>
      <c r="I272" s="87"/>
      <c r="J272" s="17"/>
      <c r="K272" s="51"/>
    </row>
    <row r="273" spans="2:12" s="136" customFormat="1">
      <c r="B273" s="54"/>
      <c r="C273" s="54"/>
      <c r="D273" s="54"/>
      <c r="E273" s="1"/>
      <c r="F273" s="16"/>
      <c r="G273" s="1"/>
      <c r="H273" s="17"/>
      <c r="I273" s="87"/>
      <c r="J273" s="17"/>
      <c r="K273" s="51"/>
    </row>
    <row r="274" spans="2:12" s="101" customFormat="1">
      <c r="B274" s="54"/>
      <c r="C274" s="54"/>
      <c r="D274" s="54"/>
      <c r="E274" s="1"/>
      <c r="F274" s="16"/>
      <c r="G274" s="1"/>
      <c r="H274" s="17"/>
      <c r="I274" s="87"/>
      <c r="J274" s="17"/>
      <c r="K274" s="51"/>
    </row>
    <row r="275" spans="2:12" s="158" customFormat="1" ht="10.5" customHeight="1">
      <c r="B275" s="54"/>
      <c r="C275" s="54"/>
      <c r="D275" s="54"/>
      <c r="E275" s="1"/>
      <c r="F275" s="16"/>
      <c r="G275" s="1"/>
      <c r="H275" s="17"/>
      <c r="I275" s="87"/>
      <c r="J275" s="17"/>
      <c r="K275" s="51"/>
    </row>
    <row r="276" spans="2:12" s="158" customFormat="1">
      <c r="B276" s="54"/>
      <c r="C276" s="54"/>
      <c r="D276" s="54"/>
      <c r="E276" s="1"/>
      <c r="F276" s="16"/>
      <c r="G276" s="1"/>
      <c r="H276" s="17"/>
      <c r="I276" s="87"/>
      <c r="J276" s="17"/>
      <c r="K276" s="51"/>
    </row>
    <row r="277" spans="2:12" s="158" customFormat="1">
      <c r="B277" s="54"/>
      <c r="C277" s="54"/>
      <c r="D277" s="54"/>
      <c r="E277" s="1"/>
      <c r="F277" s="16"/>
      <c r="G277" s="1"/>
      <c r="H277" s="17"/>
      <c r="I277" s="87"/>
      <c r="J277" s="17"/>
      <c r="K277" s="51"/>
    </row>
    <row r="278" spans="2:12" s="158" customFormat="1">
      <c r="B278" s="54"/>
      <c r="C278" s="54"/>
      <c r="D278" s="54"/>
      <c r="E278" s="1"/>
      <c r="F278" s="16"/>
      <c r="G278" s="1"/>
      <c r="H278" s="17"/>
      <c r="I278" s="87"/>
      <c r="J278" s="17"/>
      <c r="K278" s="51"/>
    </row>
    <row r="279" spans="2:12" s="158" customFormat="1">
      <c r="B279" s="54"/>
      <c r="C279" s="54"/>
      <c r="D279" s="54"/>
      <c r="E279" s="1"/>
      <c r="F279" s="16"/>
      <c r="G279" s="1"/>
      <c r="H279" s="17"/>
      <c r="I279" s="87"/>
      <c r="J279" s="17"/>
      <c r="K279" s="51"/>
      <c r="L279" s="167"/>
    </row>
    <row r="281" spans="2:12" ht="10.5" customHeight="1"/>
    <row r="282" spans="2:12" hidden="1"/>
    <row r="283" spans="2:12" hidden="1"/>
    <row r="284" spans="2:12" hidden="1"/>
    <row r="285" spans="2:12" hidden="1"/>
    <row r="286" spans="2:12" hidden="1"/>
    <row r="287" spans="2:12" hidden="1"/>
    <row r="288" spans="2:12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</sheetData>
  <mergeCells count="3">
    <mergeCell ref="B1:K1"/>
    <mergeCell ref="F3:G3"/>
    <mergeCell ref="H3:K3"/>
  </mergeCells>
  <phoneticPr fontId="0" type="noConversion"/>
  <pageMargins left="0.59055118110236227" right="0.59055118110236227" top="0.59055118110236227" bottom="0.39370078740157483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3"/>
  <sheetViews>
    <sheetView zoomScaleNormal="100" workbookViewId="0">
      <selection activeCell="I11" sqref="I11"/>
    </sheetView>
  </sheetViews>
  <sheetFormatPr defaultRowHeight="12.75"/>
  <cols>
    <col min="1" max="1" width="4" customWidth="1"/>
    <col min="2" max="2" width="6.42578125" customWidth="1"/>
    <col min="4" max="4" width="14.42578125" customWidth="1"/>
    <col min="5" max="5" width="12.7109375" customWidth="1"/>
    <col min="6" max="6" width="0.28515625" hidden="1" customWidth="1"/>
    <col min="7" max="7" width="11.28515625" customWidth="1"/>
    <col min="8" max="8" width="11.5703125" style="24" customWidth="1"/>
    <col min="9" max="9" width="12.7109375" style="24" customWidth="1"/>
    <col min="10" max="10" width="11.5703125" hidden="1" customWidth="1"/>
  </cols>
  <sheetData>
    <row r="1" spans="1:10">
      <c r="I1" s="24" t="s">
        <v>274</v>
      </c>
    </row>
    <row r="3" spans="1:10">
      <c r="A3" s="660" t="s">
        <v>217</v>
      </c>
      <c r="B3" s="660"/>
      <c r="C3" s="660"/>
      <c r="D3" s="660"/>
      <c r="E3" s="660"/>
      <c r="F3" s="660"/>
      <c r="G3" s="660"/>
      <c r="H3" s="660"/>
      <c r="I3" s="660"/>
      <c r="J3" s="660"/>
    </row>
    <row r="4" spans="1:10">
      <c r="A4" s="660" t="s">
        <v>484</v>
      </c>
      <c r="B4" s="662"/>
      <c r="C4" s="662"/>
      <c r="D4" s="662"/>
      <c r="E4" s="662"/>
      <c r="F4" s="662"/>
      <c r="G4" s="662"/>
      <c r="H4" s="662"/>
      <c r="I4" s="662"/>
      <c r="J4" s="23"/>
    </row>
    <row r="6" spans="1:10" s="76" customFormat="1" ht="24">
      <c r="A6" s="71" t="s">
        <v>188</v>
      </c>
      <c r="B6" s="72" t="s">
        <v>71</v>
      </c>
      <c r="C6" s="661" t="s">
        <v>0</v>
      </c>
      <c r="D6" s="661"/>
      <c r="E6" s="73" t="s">
        <v>192</v>
      </c>
      <c r="F6" s="74"/>
      <c r="G6" s="73" t="s">
        <v>193</v>
      </c>
      <c r="H6" s="73" t="s">
        <v>190</v>
      </c>
      <c r="I6" s="73" t="s">
        <v>191</v>
      </c>
      <c r="J6" s="75"/>
    </row>
    <row r="7" spans="1:10" s="340" customFormat="1" ht="65.25" customHeight="1">
      <c r="A7" s="43">
        <v>1</v>
      </c>
      <c r="B7" s="45">
        <v>950</v>
      </c>
      <c r="C7" s="663" t="s">
        <v>286</v>
      </c>
      <c r="D7" s="664"/>
      <c r="E7" s="59">
        <v>418600</v>
      </c>
      <c r="F7" s="271"/>
      <c r="G7" s="59"/>
      <c r="H7" s="59">
        <v>505278.6</v>
      </c>
      <c r="I7" s="59"/>
      <c r="J7" s="339"/>
    </row>
    <row r="8" spans="1:10" s="58" customFormat="1" ht="35.25" customHeight="1">
      <c r="A8" s="44">
        <v>3</v>
      </c>
      <c r="B8" s="25">
        <v>992</v>
      </c>
      <c r="C8" s="658" t="s">
        <v>189</v>
      </c>
      <c r="D8" s="659"/>
      <c r="E8" s="60"/>
      <c r="F8" s="61"/>
      <c r="G8" s="62">
        <v>604600</v>
      </c>
      <c r="H8" s="62"/>
      <c r="I8" s="60">
        <v>604600</v>
      </c>
      <c r="J8" s="57"/>
    </row>
    <row r="9" spans="1:10">
      <c r="A9" s="26"/>
      <c r="B9" s="27"/>
      <c r="C9" s="28"/>
      <c r="D9" s="28"/>
      <c r="E9" s="63"/>
      <c r="F9" s="64"/>
      <c r="G9" s="65"/>
      <c r="H9" s="65"/>
      <c r="I9" s="63"/>
      <c r="J9" s="29"/>
    </row>
    <row r="10" spans="1:10">
      <c r="A10" s="30"/>
      <c r="B10" s="31"/>
      <c r="C10" s="32"/>
      <c r="D10" s="32"/>
      <c r="E10" s="66"/>
      <c r="F10" s="67"/>
      <c r="G10" s="68"/>
      <c r="H10" s="68"/>
      <c r="I10" s="66"/>
      <c r="J10" s="38"/>
    </row>
    <row r="11" spans="1:10" s="49" customFormat="1" ht="20.25" customHeight="1">
      <c r="A11" s="46"/>
      <c r="B11" s="46"/>
      <c r="C11" s="47" t="s">
        <v>105</v>
      </c>
      <c r="D11" s="48"/>
      <c r="E11" s="69">
        <f>SUM(E7:E10)</f>
        <v>418600</v>
      </c>
      <c r="F11" s="69">
        <f>SUM(F7:F10)</f>
        <v>0</v>
      </c>
      <c r="G11" s="69">
        <f>SUM(G8:G10)</f>
        <v>604600</v>
      </c>
      <c r="H11" s="70">
        <f>SUM(H7:H7)</f>
        <v>505278.6</v>
      </c>
      <c r="I11" s="70">
        <f>SUM(I8:I10)</f>
        <v>604600</v>
      </c>
    </row>
    <row r="12" spans="1:10" ht="14.25" customHeight="1">
      <c r="A12" s="1"/>
      <c r="B12" s="1"/>
      <c r="C12" s="1"/>
      <c r="D12" s="1"/>
      <c r="E12" s="1"/>
      <c r="F12" s="1"/>
      <c r="G12" s="1"/>
      <c r="H12" s="33"/>
      <c r="I12" s="33"/>
    </row>
    <row r="13" spans="1:10" ht="16.5" customHeight="1"/>
  </sheetData>
  <mergeCells count="5">
    <mergeCell ref="C8:D8"/>
    <mergeCell ref="A3:J3"/>
    <mergeCell ref="C6:D6"/>
    <mergeCell ref="A4:I4"/>
    <mergeCell ref="C7:D7"/>
  </mergeCells>
  <phoneticPr fontId="0" type="noConversion"/>
  <pageMargins left="0.75" right="0.75" top="1" bottom="1" header="0.5" footer="0.5"/>
  <pageSetup paperSize="9" orientation="portrait" r:id="rId1"/>
  <headerFooter alignWithMargins="0">
    <oddFooter>&amp;C34 / 59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C11" sqref="C11"/>
    </sheetView>
  </sheetViews>
  <sheetFormatPr defaultRowHeight="12.75"/>
  <cols>
    <col min="1" max="1" width="30.7109375" customWidth="1"/>
    <col min="2" max="2" width="22" customWidth="1"/>
    <col min="3" max="3" width="23" customWidth="1"/>
  </cols>
  <sheetData>
    <row r="1" spans="1:3" s="7" customFormat="1">
      <c r="A1" s="7" t="s">
        <v>285</v>
      </c>
    </row>
    <row r="2" spans="1:3" s="7" customFormat="1"/>
    <row r="3" spans="1:3" s="7" customFormat="1"/>
    <row r="4" spans="1:3" ht="13.5" customHeight="1">
      <c r="A4" s="8" t="s">
        <v>0</v>
      </c>
      <c r="B4" s="8" t="s">
        <v>200</v>
      </c>
      <c r="C4" s="8" t="s">
        <v>77</v>
      </c>
    </row>
    <row r="5" spans="1:3" ht="13.5" customHeight="1">
      <c r="A5" s="10" t="s">
        <v>194</v>
      </c>
      <c r="B5" s="14">
        <f>SUM(B6:B7)</f>
        <v>11100158.23</v>
      </c>
      <c r="C5" s="14">
        <f>SUM(C6:C7)</f>
        <v>6060933.2999999998</v>
      </c>
    </row>
    <row r="6" spans="1:3" s="41" customFormat="1" ht="13.5" customHeight="1">
      <c r="A6" s="39" t="s">
        <v>224</v>
      </c>
      <c r="B6" s="40">
        <v>10766733.23</v>
      </c>
      <c r="C6" s="40">
        <v>5946570.7800000003</v>
      </c>
    </row>
    <row r="7" spans="1:3" s="41" customFormat="1" ht="13.5" customHeight="1">
      <c r="A7" s="9" t="s">
        <v>234</v>
      </c>
      <c r="B7" s="40">
        <v>333425</v>
      </c>
      <c r="C7" s="40">
        <v>114362.52</v>
      </c>
    </row>
    <row r="8" spans="1:3" ht="15" customHeight="1">
      <c r="A8" s="10" t="s">
        <v>195</v>
      </c>
      <c r="B8" s="14">
        <f>SUM(B9:B10)</f>
        <v>11162390.879999999</v>
      </c>
      <c r="C8" s="14">
        <f>SUM(C9:C10)</f>
        <v>4988744.68</v>
      </c>
    </row>
    <row r="9" spans="1:3" ht="13.5" customHeight="1">
      <c r="A9" s="9" t="s">
        <v>196</v>
      </c>
      <c r="B9" s="13">
        <v>10373143.6</v>
      </c>
      <c r="C9" s="13">
        <v>4949730.16</v>
      </c>
    </row>
    <row r="10" spans="1:3" ht="13.5" customHeight="1">
      <c r="A10" s="9" t="s">
        <v>197</v>
      </c>
      <c r="B10" s="13">
        <v>789247.28</v>
      </c>
      <c r="C10" s="13">
        <v>39014.519999999997</v>
      </c>
    </row>
    <row r="11" spans="1:3" s="7" customFormat="1" ht="13.5" customHeight="1">
      <c r="A11" s="10" t="s">
        <v>198</v>
      </c>
      <c r="B11" s="14">
        <f>SUM(B5-B8)</f>
        <v>-62232.64999999851</v>
      </c>
      <c r="C11" s="14">
        <f>SUM(C5-C8)</f>
        <v>1072188.6200000001</v>
      </c>
    </row>
    <row r="12" spans="1:3" s="7" customFormat="1" ht="13.5" customHeight="1">
      <c r="A12" s="10" t="s">
        <v>199</v>
      </c>
      <c r="B12" s="14">
        <f>SUM(B13-B16)</f>
        <v>62232.650000000023</v>
      </c>
      <c r="C12" s="14">
        <f>SUM(C13-C16)</f>
        <v>-133220.49</v>
      </c>
    </row>
    <row r="13" spans="1:3" s="7" customFormat="1" ht="13.5" customHeight="1">
      <c r="A13" s="10" t="s">
        <v>202</v>
      </c>
      <c r="B13" s="14">
        <f>SUM(B14:B15)</f>
        <v>607563.15</v>
      </c>
      <c r="C13" s="14">
        <f>SUM(C14:C15)</f>
        <v>237110.01</v>
      </c>
    </row>
    <row r="14" spans="1:3" s="24" customFormat="1" ht="13.5" customHeight="1">
      <c r="A14" s="34" t="s">
        <v>201</v>
      </c>
      <c r="B14" s="35">
        <v>237000</v>
      </c>
      <c r="C14" s="35">
        <v>237110.01</v>
      </c>
    </row>
    <row r="15" spans="1:3" s="24" customFormat="1" ht="13.5" customHeight="1">
      <c r="A15" s="34" t="s">
        <v>266</v>
      </c>
      <c r="B15" s="35">
        <v>370563.15</v>
      </c>
      <c r="C15" s="35">
        <v>0</v>
      </c>
    </row>
    <row r="16" spans="1:3" s="7" customFormat="1" ht="13.5" customHeight="1">
      <c r="A16" s="10" t="s">
        <v>203</v>
      </c>
      <c r="B16" s="14">
        <v>545330.5</v>
      </c>
      <c r="C16" s="14">
        <v>370330.5</v>
      </c>
    </row>
  </sheetData>
  <phoneticPr fontId="24" type="noConversion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P64"/>
  <sheetViews>
    <sheetView topLeftCell="A31" zoomScale="140" zoomScaleNormal="140" workbookViewId="0">
      <selection activeCell="F8" sqref="F8"/>
    </sheetView>
  </sheetViews>
  <sheetFormatPr defaultRowHeight="12"/>
  <cols>
    <col min="1" max="1" width="0.140625" style="1" customWidth="1"/>
    <col min="2" max="2" width="6.28515625" style="1" customWidth="1"/>
    <col min="3" max="3" width="7.28515625" style="1" customWidth="1"/>
    <col min="4" max="4" width="5.42578125" style="1" customWidth="1"/>
    <col min="5" max="5" width="43.85546875" style="1" customWidth="1"/>
    <col min="6" max="6" width="10.85546875" style="1" customWidth="1"/>
    <col min="7" max="7" width="11.42578125" style="1" customWidth="1"/>
    <col min="8" max="8" width="6.85546875" style="5" customWidth="1"/>
    <col min="9" max="16384" width="9.140625" style="1"/>
  </cols>
  <sheetData>
    <row r="1" spans="2:11" ht="11.25" customHeight="1">
      <c r="G1" s="33" t="s">
        <v>268</v>
      </c>
    </row>
    <row r="2" spans="2:11" ht="12.75" customHeight="1">
      <c r="B2" s="599" t="s">
        <v>476</v>
      </c>
      <c r="C2" s="600"/>
      <c r="D2" s="600"/>
      <c r="E2" s="600"/>
      <c r="F2" s="600"/>
      <c r="G2" s="600"/>
      <c r="H2" s="600"/>
      <c r="I2" s="600"/>
      <c r="J2" s="600"/>
      <c r="K2" s="600"/>
    </row>
    <row r="3" spans="2:11" ht="3.75" customHeight="1">
      <c r="B3" s="22"/>
      <c r="C3" s="22"/>
      <c r="D3" s="22"/>
      <c r="E3" s="22"/>
      <c r="F3" s="22"/>
      <c r="G3" s="22"/>
      <c r="H3" s="22"/>
    </row>
    <row r="4" spans="2:11" s="15" customFormat="1" ht="11.25" customHeight="1">
      <c r="B4" s="78" t="s">
        <v>69</v>
      </c>
      <c r="C4" s="79" t="s">
        <v>70</v>
      </c>
      <c r="D4" s="80" t="s">
        <v>71</v>
      </c>
      <c r="E4" s="81" t="s">
        <v>0</v>
      </c>
      <c r="F4" s="56" t="s">
        <v>10</v>
      </c>
      <c r="G4" s="56" t="s">
        <v>77</v>
      </c>
      <c r="H4" s="77" t="s">
        <v>11</v>
      </c>
    </row>
    <row r="5" spans="2:11" s="101" customFormat="1" ht="12" customHeight="1">
      <c r="B5" s="416" t="s">
        <v>187</v>
      </c>
      <c r="C5" s="417"/>
      <c r="D5" s="418"/>
      <c r="E5" s="419" t="s">
        <v>48</v>
      </c>
      <c r="F5" s="70">
        <f>SUM(F6)</f>
        <v>238947.06</v>
      </c>
      <c r="G5" s="70">
        <f>SUM(G6)</f>
        <v>238947.06</v>
      </c>
      <c r="H5" s="493">
        <f t="shared" ref="H5:H11" si="0">SUM(G5*100/F5)</f>
        <v>100</v>
      </c>
    </row>
    <row r="6" spans="2:11" s="101" customFormat="1" ht="12" customHeight="1">
      <c r="B6" s="416"/>
      <c r="C6" s="417" t="s">
        <v>90</v>
      </c>
      <c r="D6" s="420"/>
      <c r="E6" s="419" t="s">
        <v>35</v>
      </c>
      <c r="F6" s="70">
        <f>SUM(F7:F7)</f>
        <v>238947.06</v>
      </c>
      <c r="G6" s="70">
        <f>SUM(G7:G7)</f>
        <v>238947.06</v>
      </c>
      <c r="H6" s="493">
        <f t="shared" si="0"/>
        <v>100</v>
      </c>
    </row>
    <row r="7" spans="2:11" s="101" customFormat="1" ht="35.25" customHeight="1">
      <c r="B7" s="418"/>
      <c r="C7" s="421"/>
      <c r="D7" s="422">
        <v>2010</v>
      </c>
      <c r="E7" s="423" t="s">
        <v>92</v>
      </c>
      <c r="F7" s="424">
        <v>238947.06</v>
      </c>
      <c r="G7" s="424">
        <v>238947.06</v>
      </c>
      <c r="H7" s="494">
        <f t="shared" si="0"/>
        <v>100</v>
      </c>
    </row>
    <row r="8" spans="2:11" s="122" customFormat="1" ht="10.5" customHeight="1">
      <c r="B8" s="118" t="s">
        <v>93</v>
      </c>
      <c r="C8" s="118"/>
      <c r="D8" s="118" t="s">
        <v>94</v>
      </c>
      <c r="E8" s="119" t="s">
        <v>19</v>
      </c>
      <c r="F8" s="123">
        <f>F9</f>
        <v>41298</v>
      </c>
      <c r="G8" s="123">
        <f>G9</f>
        <v>41080.46</v>
      </c>
      <c r="H8" s="123">
        <f>SUM(H9)</f>
        <v>99.473243256332026</v>
      </c>
    </row>
    <row r="9" spans="2:11" s="122" customFormat="1" ht="12.75" customHeight="1">
      <c r="B9" s="118"/>
      <c r="C9" s="118" t="s">
        <v>95</v>
      </c>
      <c r="D9" s="118"/>
      <c r="E9" s="119" t="s">
        <v>7</v>
      </c>
      <c r="F9" s="123">
        <f>F10</f>
        <v>41298</v>
      </c>
      <c r="G9" s="123">
        <f>G10</f>
        <v>41080.46</v>
      </c>
      <c r="H9" s="124">
        <f t="shared" si="0"/>
        <v>99.473243256332026</v>
      </c>
    </row>
    <row r="10" spans="2:11" s="122" customFormat="1" ht="38.25" customHeight="1">
      <c r="B10" s="118"/>
      <c r="C10" s="118"/>
      <c r="D10" s="127" t="s">
        <v>96</v>
      </c>
      <c r="E10" s="429" t="s">
        <v>92</v>
      </c>
      <c r="F10" s="129">
        <v>41298</v>
      </c>
      <c r="G10" s="129">
        <v>41080.46</v>
      </c>
      <c r="H10" s="126">
        <f t="shared" si="0"/>
        <v>99.473243256332026</v>
      </c>
    </row>
    <row r="11" spans="2:11" s="122" customFormat="1" ht="35.25" customHeight="1">
      <c r="B11" s="118" t="s">
        <v>97</v>
      </c>
      <c r="C11" s="118"/>
      <c r="D11" s="127"/>
      <c r="E11" s="388" t="s">
        <v>68</v>
      </c>
      <c r="F11" s="134">
        <f>F12+F14</f>
        <v>74796</v>
      </c>
      <c r="G11" s="134">
        <f>G12+G14</f>
        <v>69454.3</v>
      </c>
      <c r="H11" s="124">
        <f t="shared" si="0"/>
        <v>92.858307930905397</v>
      </c>
    </row>
    <row r="12" spans="2:11" s="101" customFormat="1" ht="24.75" customHeight="1">
      <c r="B12" s="118"/>
      <c r="C12" s="118" t="s">
        <v>98</v>
      </c>
      <c r="D12" s="118"/>
      <c r="E12" s="119" t="s">
        <v>362</v>
      </c>
      <c r="F12" s="123">
        <f>F13</f>
        <v>1012</v>
      </c>
      <c r="G12" s="123">
        <f>G13</f>
        <v>1012</v>
      </c>
      <c r="H12" s="124">
        <f t="shared" ref="H12:H23" si="1">SUM(G12*100/F12)</f>
        <v>100</v>
      </c>
    </row>
    <row r="13" spans="2:11" s="101" customFormat="1" ht="36" customHeight="1">
      <c r="B13" s="118"/>
      <c r="C13" s="118"/>
      <c r="D13" s="127" t="s">
        <v>96</v>
      </c>
      <c r="E13" s="429" t="s">
        <v>92</v>
      </c>
      <c r="F13" s="129">
        <v>1012</v>
      </c>
      <c r="G13" s="129">
        <v>1012</v>
      </c>
      <c r="H13" s="126">
        <f t="shared" si="1"/>
        <v>100</v>
      </c>
    </row>
    <row r="14" spans="2:11" s="101" customFormat="1" ht="47.25" customHeight="1">
      <c r="B14" s="118"/>
      <c r="C14" s="118" t="s">
        <v>454</v>
      </c>
      <c r="D14" s="127"/>
      <c r="E14" s="577" t="s">
        <v>462</v>
      </c>
      <c r="F14" s="134">
        <f>F15</f>
        <v>73784</v>
      </c>
      <c r="G14" s="134">
        <f>G15</f>
        <v>68442.3</v>
      </c>
      <c r="H14" s="124">
        <f t="shared" si="1"/>
        <v>92.760354548411584</v>
      </c>
    </row>
    <row r="15" spans="2:11" s="101" customFormat="1" ht="36" customHeight="1">
      <c r="B15" s="118"/>
      <c r="C15" s="118"/>
      <c r="D15" s="127" t="s">
        <v>96</v>
      </c>
      <c r="E15" s="429" t="s">
        <v>92</v>
      </c>
      <c r="F15" s="129">
        <v>73784</v>
      </c>
      <c r="G15" s="129">
        <v>68442.3</v>
      </c>
      <c r="H15" s="126">
        <f t="shared" si="1"/>
        <v>92.760354548411584</v>
      </c>
    </row>
    <row r="16" spans="2:11" s="101" customFormat="1" ht="19.5" customHeight="1">
      <c r="B16" s="118" t="s">
        <v>165</v>
      </c>
      <c r="C16" s="118"/>
      <c r="D16" s="127"/>
      <c r="E16" s="577" t="s">
        <v>5</v>
      </c>
      <c r="F16" s="134">
        <f>F17</f>
        <v>42329</v>
      </c>
      <c r="G16" s="134">
        <f>G17</f>
        <v>42013.13</v>
      </c>
      <c r="H16" s="124">
        <f t="shared" si="1"/>
        <v>99.253774008363067</v>
      </c>
    </row>
    <row r="17" spans="2:8" s="101" customFormat="1" ht="36" customHeight="1">
      <c r="B17" s="118"/>
      <c r="C17" s="118" t="s">
        <v>458</v>
      </c>
      <c r="D17" s="127"/>
      <c r="E17" s="577" t="s">
        <v>463</v>
      </c>
      <c r="F17" s="134">
        <f>F18</f>
        <v>42329</v>
      </c>
      <c r="G17" s="134">
        <f>G18</f>
        <v>42013.13</v>
      </c>
      <c r="H17" s="124">
        <f t="shared" si="1"/>
        <v>99.253774008363067</v>
      </c>
    </row>
    <row r="18" spans="2:8" s="101" customFormat="1" ht="36" customHeight="1">
      <c r="B18" s="118"/>
      <c r="C18" s="118"/>
      <c r="D18" s="127" t="s">
        <v>96</v>
      </c>
      <c r="E18" s="429" t="s">
        <v>92</v>
      </c>
      <c r="F18" s="129">
        <v>42329</v>
      </c>
      <c r="G18" s="129">
        <v>42013.13</v>
      </c>
      <c r="H18" s="126">
        <f t="shared" si="1"/>
        <v>99.253774008363067</v>
      </c>
    </row>
    <row r="19" spans="2:8" s="155" customFormat="1" ht="15" customHeight="1">
      <c r="B19" s="151" t="s">
        <v>173</v>
      </c>
      <c r="C19" s="151"/>
      <c r="D19" s="157"/>
      <c r="E19" s="105" t="s">
        <v>37</v>
      </c>
      <c r="F19" s="153">
        <f>F20</f>
        <v>268</v>
      </c>
      <c r="G19" s="153">
        <f>G20</f>
        <v>267.52999999999997</v>
      </c>
      <c r="H19" s="198">
        <f t="shared" si="1"/>
        <v>99.824626865671632</v>
      </c>
    </row>
    <row r="20" spans="2:8" s="155" customFormat="1" ht="13.5" customHeight="1">
      <c r="B20" s="151"/>
      <c r="C20" s="151" t="s">
        <v>325</v>
      </c>
      <c r="D20" s="157"/>
      <c r="E20" s="105" t="s">
        <v>35</v>
      </c>
      <c r="F20" s="153">
        <f>F21</f>
        <v>268</v>
      </c>
      <c r="G20" s="153">
        <f>G21</f>
        <v>267.52999999999997</v>
      </c>
      <c r="H20" s="198">
        <f t="shared" si="1"/>
        <v>99.824626865671632</v>
      </c>
    </row>
    <row r="21" spans="2:8" s="155" customFormat="1" ht="37.5" customHeight="1">
      <c r="B21" s="151"/>
      <c r="C21" s="151"/>
      <c r="D21" s="157" t="s">
        <v>96</v>
      </c>
      <c r="E21" s="429" t="s">
        <v>92</v>
      </c>
      <c r="F21" s="161">
        <v>268</v>
      </c>
      <c r="G21" s="161">
        <v>267.52999999999997</v>
      </c>
      <c r="H21" s="156">
        <f t="shared" si="1"/>
        <v>99.824626865671632</v>
      </c>
    </row>
    <row r="22" spans="2:8" s="155" customFormat="1" ht="12" customHeight="1">
      <c r="B22" s="132" t="s">
        <v>99</v>
      </c>
      <c r="C22" s="132"/>
      <c r="D22" s="132"/>
      <c r="E22" s="133" t="s">
        <v>59</v>
      </c>
      <c r="F22" s="134">
        <f>SUM(F23+F26+F28)</f>
        <v>901954</v>
      </c>
      <c r="G22" s="134">
        <f>SUM(G23+G26+G28)</f>
        <v>901152.33000000007</v>
      </c>
      <c r="H22" s="198">
        <f t="shared" si="1"/>
        <v>99.911118527108925</v>
      </c>
    </row>
    <row r="23" spans="2:8" s="155" customFormat="1" ht="15" customHeight="1">
      <c r="B23" s="151"/>
      <c r="C23" s="151" t="s">
        <v>100</v>
      </c>
      <c r="D23" s="151"/>
      <c r="E23" s="152" t="s">
        <v>38</v>
      </c>
      <c r="F23" s="153">
        <f>SUM(F24:F25)</f>
        <v>889141</v>
      </c>
      <c r="G23" s="153">
        <f>SUM(G24:G25)</f>
        <v>889141</v>
      </c>
      <c r="H23" s="198">
        <f t="shared" si="1"/>
        <v>100</v>
      </c>
    </row>
    <row r="24" spans="2:8" s="155" customFormat="1" ht="36" customHeight="1">
      <c r="B24" s="151"/>
      <c r="C24" s="151"/>
      <c r="D24" s="157" t="s">
        <v>96</v>
      </c>
      <c r="E24" s="425" t="s">
        <v>92</v>
      </c>
      <c r="F24" s="161">
        <v>567141</v>
      </c>
      <c r="G24" s="161">
        <v>567141</v>
      </c>
      <c r="H24" s="484">
        <f t="shared" ref="H24:H39" si="2">SUM(G24*100/F24)</f>
        <v>100</v>
      </c>
    </row>
    <row r="25" spans="2:8" s="155" customFormat="1" ht="38.25" customHeight="1">
      <c r="B25" s="151"/>
      <c r="C25" s="151"/>
      <c r="D25" s="157" t="s">
        <v>347</v>
      </c>
      <c r="E25" s="456" t="s">
        <v>357</v>
      </c>
      <c r="F25" s="161">
        <v>322000</v>
      </c>
      <c r="G25" s="161">
        <v>322000</v>
      </c>
      <c r="H25" s="484">
        <f t="shared" si="2"/>
        <v>100</v>
      </c>
    </row>
    <row r="26" spans="2:8" s="155" customFormat="1" ht="16.5" customHeight="1">
      <c r="B26" s="151"/>
      <c r="C26" s="151" t="s">
        <v>102</v>
      </c>
      <c r="D26" s="151"/>
      <c r="E26" s="152" t="s">
        <v>103</v>
      </c>
      <c r="F26" s="153">
        <f>F27</f>
        <v>12389</v>
      </c>
      <c r="G26" s="153">
        <f>G27</f>
        <v>11588.4</v>
      </c>
      <c r="H26" s="495">
        <f t="shared" si="2"/>
        <v>93.537815804342557</v>
      </c>
    </row>
    <row r="27" spans="2:8" s="155" customFormat="1" ht="35.25" customHeight="1">
      <c r="B27" s="151"/>
      <c r="C27" s="157"/>
      <c r="D27" s="157" t="s">
        <v>96</v>
      </c>
      <c r="E27" s="268" t="s">
        <v>92</v>
      </c>
      <c r="F27" s="161">
        <v>12389</v>
      </c>
      <c r="G27" s="161">
        <v>11588.4</v>
      </c>
      <c r="H27" s="484">
        <f t="shared" si="2"/>
        <v>93.537815804342557</v>
      </c>
    </row>
    <row r="28" spans="2:8" s="155" customFormat="1" ht="13.5" customHeight="1">
      <c r="B28" s="151"/>
      <c r="C28" s="222">
        <v>85215</v>
      </c>
      <c r="D28" s="226"/>
      <c r="E28" s="178" t="s">
        <v>230</v>
      </c>
      <c r="F28" s="153">
        <f>F29</f>
        <v>424</v>
      </c>
      <c r="G28" s="153">
        <f>G29</f>
        <v>422.93</v>
      </c>
      <c r="H28" s="495">
        <f t="shared" si="2"/>
        <v>99.747641509433961</v>
      </c>
    </row>
    <row r="29" spans="2:8" s="155" customFormat="1" ht="36.75" customHeight="1">
      <c r="B29" s="151"/>
      <c r="C29" s="222"/>
      <c r="D29" s="226">
        <v>2010</v>
      </c>
      <c r="E29" s="268" t="s">
        <v>92</v>
      </c>
      <c r="F29" s="161">
        <v>424</v>
      </c>
      <c r="G29" s="161">
        <v>422.93</v>
      </c>
      <c r="H29" s="484">
        <f t="shared" si="2"/>
        <v>99.747641509433961</v>
      </c>
    </row>
    <row r="30" spans="2:8" s="155" customFormat="1" ht="12.75" customHeight="1">
      <c r="B30" s="151" t="s">
        <v>350</v>
      </c>
      <c r="C30" s="222"/>
      <c r="D30" s="226"/>
      <c r="E30" s="133" t="s">
        <v>361</v>
      </c>
      <c r="F30" s="153">
        <f>SUM(F31+F33+F35+F37)</f>
        <v>5164555</v>
      </c>
      <c r="G30" s="153">
        <f>SUM(G31+G33+G35+G37)</f>
        <v>5138642.49</v>
      </c>
      <c r="H30" s="495">
        <f t="shared" si="2"/>
        <v>99.498262483408539</v>
      </c>
    </row>
    <row r="31" spans="2:8" s="155" customFormat="1" ht="13.5" customHeight="1">
      <c r="B31" s="151"/>
      <c r="C31" s="222">
        <v>85501</v>
      </c>
      <c r="D31" s="226"/>
      <c r="E31" s="133" t="s">
        <v>317</v>
      </c>
      <c r="F31" s="153">
        <f>SUM(F32)</f>
        <v>3398292</v>
      </c>
      <c r="G31" s="153">
        <f>SUM(G32)</f>
        <v>3373658.2</v>
      </c>
      <c r="H31" s="495">
        <f t="shared" si="2"/>
        <v>99.275112321130734</v>
      </c>
    </row>
    <row r="32" spans="2:8" s="155" customFormat="1" ht="60.75" customHeight="1">
      <c r="B32" s="151"/>
      <c r="C32" s="222"/>
      <c r="D32" s="226">
        <v>2060</v>
      </c>
      <c r="E32" s="128" t="s">
        <v>377</v>
      </c>
      <c r="F32" s="161">
        <v>3398292</v>
      </c>
      <c r="G32" s="161">
        <v>3373658.2</v>
      </c>
      <c r="H32" s="484">
        <f t="shared" si="2"/>
        <v>99.275112321130734</v>
      </c>
    </row>
    <row r="33" spans="2:16" s="155" customFormat="1" ht="44.25" customHeight="1">
      <c r="B33" s="151"/>
      <c r="C33" s="222">
        <v>85502</v>
      </c>
      <c r="D33" s="226"/>
      <c r="E33" s="133" t="s">
        <v>378</v>
      </c>
      <c r="F33" s="153">
        <f>SUM(F34)</f>
        <v>1582061</v>
      </c>
      <c r="G33" s="153">
        <f>SUM(G34)</f>
        <v>1581092.76</v>
      </c>
      <c r="H33" s="495">
        <f t="shared" si="2"/>
        <v>99.93879882002021</v>
      </c>
    </row>
    <row r="34" spans="2:16" s="155" customFormat="1" ht="36" customHeight="1">
      <c r="B34" s="151"/>
      <c r="C34" s="222"/>
      <c r="D34" s="226">
        <v>2010</v>
      </c>
      <c r="E34" s="268" t="s">
        <v>92</v>
      </c>
      <c r="F34" s="161">
        <v>1582061</v>
      </c>
      <c r="G34" s="161">
        <v>1581092.76</v>
      </c>
      <c r="H34" s="484">
        <f t="shared" si="2"/>
        <v>99.93879882002021</v>
      </c>
    </row>
    <row r="35" spans="2:16" s="155" customFormat="1" ht="14.25" customHeight="1">
      <c r="B35" s="151"/>
      <c r="C35" s="151" t="s">
        <v>353</v>
      </c>
      <c r="D35" s="151"/>
      <c r="E35" s="133" t="s">
        <v>360</v>
      </c>
      <c r="F35" s="153">
        <f>F36</f>
        <v>62</v>
      </c>
      <c r="G35" s="153">
        <f>G36</f>
        <v>61.53</v>
      </c>
      <c r="H35" s="495">
        <f t="shared" si="2"/>
        <v>99.241935483870961</v>
      </c>
    </row>
    <row r="36" spans="2:16" s="155" customFormat="1" ht="35.25" customHeight="1">
      <c r="B36" s="151"/>
      <c r="C36" s="157"/>
      <c r="D36" s="157" t="s">
        <v>96</v>
      </c>
      <c r="E36" s="268" t="s">
        <v>92</v>
      </c>
      <c r="F36" s="161">
        <v>62</v>
      </c>
      <c r="G36" s="161">
        <v>61.53</v>
      </c>
      <c r="H36" s="484">
        <f t="shared" si="2"/>
        <v>99.241935483870961</v>
      </c>
    </row>
    <row r="37" spans="2:16" s="155" customFormat="1" ht="16.5" customHeight="1">
      <c r="B37" s="151"/>
      <c r="C37" s="151" t="s">
        <v>391</v>
      </c>
      <c r="D37" s="151"/>
      <c r="E37" s="133" t="s">
        <v>280</v>
      </c>
      <c r="F37" s="153">
        <f>F38</f>
        <v>184140</v>
      </c>
      <c r="G37" s="153">
        <f>G38</f>
        <v>183830</v>
      </c>
      <c r="H37" s="495">
        <f>SUM(G37*100/F37)</f>
        <v>99.831649831649827</v>
      </c>
    </row>
    <row r="38" spans="2:16" s="155" customFormat="1" ht="37.5" customHeight="1">
      <c r="B38" s="151"/>
      <c r="C38" s="157"/>
      <c r="D38" s="157" t="s">
        <v>96</v>
      </c>
      <c r="E38" s="268" t="s">
        <v>92</v>
      </c>
      <c r="F38" s="161">
        <v>184140</v>
      </c>
      <c r="G38" s="161">
        <v>183830</v>
      </c>
      <c r="H38" s="484">
        <f>SUM(G38*100/F38)</f>
        <v>99.831649831649827</v>
      </c>
    </row>
    <row r="39" spans="2:16" s="155" customFormat="1" ht="12" customHeight="1">
      <c r="B39" s="601" t="s">
        <v>105</v>
      </c>
      <c r="C39" s="602"/>
      <c r="D39" s="602"/>
      <c r="E39" s="603"/>
      <c r="F39" s="83">
        <f>SUM(F5+F8+F16+F19+F22+F30+F11)</f>
        <v>6464147.0600000005</v>
      </c>
      <c r="G39" s="83">
        <f>SUM(G5+G8+G16+G19+G22+G30+G11)</f>
        <v>6431557.2999999998</v>
      </c>
      <c r="H39" s="495">
        <f t="shared" si="2"/>
        <v>99.495838202666135</v>
      </c>
    </row>
    <row r="40" spans="2:16" s="155" customFormat="1" ht="36" customHeight="1">
      <c r="B40" s="162"/>
      <c r="C40" s="162"/>
      <c r="D40" s="162"/>
      <c r="E40" s="163"/>
      <c r="F40" s="158"/>
      <c r="G40" s="158"/>
      <c r="H40" s="167"/>
    </row>
    <row r="41" spans="2:16" s="101" customFormat="1" ht="10.5" customHeight="1">
      <c r="B41" s="20"/>
      <c r="C41" s="20"/>
      <c r="D41" s="20"/>
      <c r="E41" s="21"/>
      <c r="F41" s="12"/>
      <c r="G41" s="1"/>
      <c r="H41" s="5"/>
      <c r="J41" s="155"/>
      <c r="K41" s="155"/>
      <c r="L41" s="155"/>
      <c r="M41" s="155"/>
      <c r="N41" s="155"/>
      <c r="O41" s="155"/>
      <c r="P41" s="155"/>
    </row>
    <row r="42" spans="2:16" s="155" customFormat="1" ht="11.25" customHeight="1">
      <c r="B42" s="20"/>
      <c r="C42" s="20"/>
      <c r="D42" s="20"/>
      <c r="E42" s="21"/>
      <c r="F42" s="1"/>
      <c r="G42" s="1"/>
      <c r="H42" s="5"/>
    </row>
    <row r="43" spans="2:16" s="155" customFormat="1" ht="61.5" customHeight="1">
      <c r="B43" s="20"/>
      <c r="C43" s="20"/>
      <c r="D43" s="20"/>
      <c r="E43" s="21"/>
      <c r="F43" s="1"/>
      <c r="G43" s="1"/>
      <c r="H43" s="5"/>
    </row>
    <row r="44" spans="2:16" s="155" customFormat="1" ht="36.75" customHeight="1">
      <c r="B44" s="20"/>
      <c r="C44" s="20"/>
      <c r="D44" s="20"/>
      <c r="E44" s="21"/>
      <c r="F44" s="1"/>
      <c r="G44" s="1"/>
      <c r="H44" s="5"/>
    </row>
    <row r="45" spans="2:16" s="155" customFormat="1" ht="34.5" customHeight="1">
      <c r="B45" s="20"/>
      <c r="C45" s="20"/>
      <c r="D45" s="20"/>
      <c r="E45" s="21"/>
      <c r="F45" s="1"/>
      <c r="G45" s="1"/>
      <c r="H45" s="5"/>
    </row>
    <row r="46" spans="2:16" s="155" customFormat="1" ht="12" customHeight="1">
      <c r="B46" s="20"/>
      <c r="C46" s="20"/>
      <c r="D46" s="20"/>
      <c r="E46" s="21"/>
      <c r="F46" s="1"/>
      <c r="G46" s="1"/>
      <c r="H46" s="5"/>
    </row>
    <row r="47" spans="2:16" s="155" customFormat="1" ht="36" customHeight="1">
      <c r="B47" s="20"/>
      <c r="C47" s="20"/>
      <c r="D47" s="20"/>
      <c r="E47" s="21"/>
      <c r="F47" s="1"/>
      <c r="G47" s="1"/>
      <c r="H47" s="5"/>
    </row>
    <row r="48" spans="2:16" s="155" customFormat="1" ht="12" customHeight="1">
      <c r="B48" s="20"/>
      <c r="C48" s="20"/>
      <c r="D48" s="20"/>
      <c r="E48" s="21"/>
      <c r="F48" s="1"/>
      <c r="G48" s="1"/>
      <c r="H48" s="5"/>
    </row>
    <row r="49" spans="2:16" s="155" customFormat="1" ht="39.75" customHeight="1">
      <c r="B49" s="20"/>
      <c r="C49" s="20"/>
      <c r="D49" s="20"/>
      <c r="E49" s="21"/>
      <c r="F49" s="1"/>
      <c r="G49" s="1"/>
      <c r="H49" s="5"/>
      <c r="J49" s="82"/>
      <c r="K49" s="82"/>
      <c r="L49" s="82"/>
      <c r="M49" s="82"/>
      <c r="N49" s="82"/>
      <c r="O49" s="82"/>
      <c r="P49" s="82"/>
    </row>
    <row r="50" spans="2:16" s="155" customFormat="1" ht="17.25" customHeight="1">
      <c r="B50" s="20"/>
      <c r="C50" s="20"/>
      <c r="D50" s="20"/>
      <c r="E50" s="21"/>
      <c r="F50" s="1"/>
      <c r="G50" s="1"/>
      <c r="H50" s="5"/>
      <c r="J50" s="82"/>
      <c r="K50" s="82"/>
      <c r="L50" s="82"/>
      <c r="M50" s="82"/>
      <c r="N50" s="82"/>
      <c r="O50" s="82"/>
      <c r="P50" s="82"/>
    </row>
    <row r="51" spans="2:16" s="155" customFormat="1" ht="38.25" customHeight="1">
      <c r="B51" s="20"/>
      <c r="C51" s="20"/>
      <c r="D51" s="20"/>
      <c r="E51" s="21"/>
      <c r="F51" s="1"/>
      <c r="G51" s="1"/>
      <c r="H51" s="5"/>
      <c r="J51" s="82"/>
      <c r="K51" s="82"/>
      <c r="L51" s="82"/>
      <c r="M51" s="82"/>
      <c r="N51" s="82"/>
      <c r="O51" s="82"/>
      <c r="P51" s="82"/>
    </row>
    <row r="52" spans="2:16" s="155" customFormat="1" ht="16.5" customHeight="1">
      <c r="B52" s="20"/>
      <c r="C52" s="20"/>
      <c r="D52" s="20"/>
      <c r="E52" s="21"/>
      <c r="F52" s="1"/>
      <c r="G52" s="1"/>
      <c r="H52" s="5"/>
      <c r="J52" s="158"/>
      <c r="K52" s="158"/>
      <c r="L52" s="158"/>
      <c r="M52" s="158"/>
      <c r="N52" s="158"/>
      <c r="O52" s="158"/>
      <c r="P52" s="158"/>
    </row>
    <row r="53" spans="2:16" s="155" customFormat="1" ht="39.75" customHeight="1">
      <c r="B53" s="20"/>
      <c r="C53" s="20"/>
      <c r="D53" s="20"/>
      <c r="E53" s="21"/>
      <c r="F53" s="1"/>
      <c r="G53" s="1"/>
      <c r="H53" s="5"/>
      <c r="J53" s="158"/>
      <c r="K53" s="158"/>
      <c r="L53" s="158"/>
      <c r="M53" s="158"/>
      <c r="N53" s="158"/>
      <c r="O53" s="158"/>
      <c r="P53" s="158"/>
    </row>
    <row r="54" spans="2:16" s="82" customFormat="1" ht="17.25" customHeight="1">
      <c r="B54" s="20"/>
      <c r="C54" s="20"/>
      <c r="D54" s="20"/>
      <c r="E54" s="21"/>
      <c r="F54" s="1"/>
      <c r="G54" s="1"/>
      <c r="H54" s="5"/>
      <c r="J54" s="158"/>
      <c r="K54" s="158"/>
      <c r="L54" s="158"/>
      <c r="M54" s="158"/>
      <c r="N54" s="158"/>
      <c r="O54" s="158"/>
      <c r="P54" s="158"/>
    </row>
    <row r="55" spans="2:16" s="158" customFormat="1">
      <c r="B55" s="20"/>
      <c r="C55" s="20"/>
      <c r="D55" s="20"/>
      <c r="E55" s="21"/>
      <c r="F55" s="1"/>
      <c r="G55" s="1"/>
      <c r="H55" s="5"/>
    </row>
    <row r="56" spans="2:16">
      <c r="B56" s="20"/>
      <c r="C56" s="20"/>
      <c r="D56" s="20"/>
      <c r="E56" s="21"/>
    </row>
    <row r="57" spans="2:16">
      <c r="B57" s="20"/>
      <c r="C57" s="20"/>
      <c r="D57" s="20"/>
      <c r="E57" s="21"/>
    </row>
    <row r="58" spans="2:16">
      <c r="B58" s="20"/>
      <c r="C58" s="20"/>
      <c r="D58" s="20"/>
      <c r="E58" s="21"/>
    </row>
    <row r="59" spans="2:16">
      <c r="B59" s="20"/>
      <c r="C59" s="20"/>
      <c r="D59" s="20"/>
      <c r="E59" s="21"/>
    </row>
    <row r="60" spans="2:16">
      <c r="B60" s="20"/>
      <c r="C60" s="20"/>
      <c r="D60" s="20"/>
      <c r="E60" s="21"/>
    </row>
    <row r="61" spans="2:16">
      <c r="B61" s="20"/>
      <c r="C61" s="20"/>
      <c r="D61" s="20"/>
      <c r="E61" s="21"/>
    </row>
    <row r="62" spans="2:16">
      <c r="B62" s="20"/>
      <c r="C62" s="20"/>
      <c r="D62" s="20"/>
      <c r="E62" s="21"/>
    </row>
    <row r="63" spans="2:16">
      <c r="B63" s="20"/>
      <c r="C63" s="20"/>
      <c r="D63" s="20"/>
      <c r="E63" s="21"/>
    </row>
    <row r="64" spans="2:16">
      <c r="B64" s="20"/>
      <c r="C64" s="20"/>
      <c r="D64" s="20"/>
      <c r="E64" s="21"/>
    </row>
  </sheetData>
  <mergeCells count="2">
    <mergeCell ref="B2:K2"/>
    <mergeCell ref="B39:E39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H65"/>
  <sheetViews>
    <sheetView topLeftCell="A14" workbookViewId="0">
      <selection activeCell="G24" sqref="G24"/>
    </sheetView>
  </sheetViews>
  <sheetFormatPr defaultRowHeight="12"/>
  <cols>
    <col min="1" max="1" width="0.140625" style="232" customWidth="1"/>
    <col min="2" max="2" width="6.140625" style="232" customWidth="1"/>
    <col min="3" max="3" width="7.28515625" style="232" customWidth="1"/>
    <col min="4" max="4" width="5.42578125" style="232" customWidth="1"/>
    <col min="5" max="5" width="39.140625" style="232" customWidth="1"/>
    <col min="6" max="6" width="11.85546875" style="232" customWidth="1"/>
    <col min="7" max="7" width="11" style="232" customWidth="1"/>
    <col min="8" max="8" width="6.42578125" style="272" customWidth="1"/>
    <col min="9" max="16384" width="9.140625" style="232"/>
  </cols>
  <sheetData>
    <row r="1" spans="2:8" hidden="1">
      <c r="G1" s="232" t="s">
        <v>269</v>
      </c>
    </row>
    <row r="2" spans="2:8" hidden="1"/>
    <row r="3" spans="2:8" ht="12.75" hidden="1">
      <c r="B3" s="604" t="s">
        <v>284</v>
      </c>
      <c r="C3" s="605"/>
      <c r="D3" s="605"/>
      <c r="E3" s="605"/>
      <c r="F3" s="605"/>
      <c r="G3" s="605"/>
      <c r="H3" s="605"/>
    </row>
    <row r="4" spans="2:8" ht="12.75" hidden="1">
      <c r="B4" s="273"/>
      <c r="C4" s="274"/>
      <c r="D4" s="274"/>
      <c r="E4" s="274"/>
      <c r="F4" s="274"/>
      <c r="G4" s="274"/>
      <c r="H4" s="274"/>
    </row>
    <row r="5" spans="2:8" ht="12.75" hidden="1">
      <c r="B5" s="275"/>
      <c r="C5" s="276"/>
      <c r="D5" s="276"/>
      <c r="E5" s="276" t="s">
        <v>91</v>
      </c>
      <c r="F5" s="276"/>
      <c r="G5" s="276"/>
      <c r="H5" s="276"/>
    </row>
    <row r="6" spans="2:8" s="282" customFormat="1" ht="30.75" hidden="1" customHeight="1">
      <c r="B6" s="277" t="s">
        <v>69</v>
      </c>
      <c r="C6" s="278" t="s">
        <v>70</v>
      </c>
      <c r="D6" s="277" t="s">
        <v>71</v>
      </c>
      <c r="E6" s="279" t="s">
        <v>0</v>
      </c>
      <c r="F6" s="280" t="s">
        <v>10</v>
      </c>
      <c r="G6" s="280" t="s">
        <v>77</v>
      </c>
      <c r="H6" s="281" t="s">
        <v>11</v>
      </c>
    </row>
    <row r="7" spans="2:8" s="287" customFormat="1" ht="30.75" hidden="1" customHeight="1">
      <c r="B7" s="283" t="s">
        <v>106</v>
      </c>
      <c r="C7" s="283"/>
      <c r="D7" s="283"/>
      <c r="E7" s="284" t="s">
        <v>14</v>
      </c>
      <c r="F7" s="285">
        <f>SUM(F8)</f>
        <v>45000</v>
      </c>
      <c r="G7" s="285">
        <f>SUM(G8)</f>
        <v>29346.3</v>
      </c>
      <c r="H7" s="286">
        <f>SUM(G8*100)/F7</f>
        <v>65.213999999999999</v>
      </c>
    </row>
    <row r="8" spans="2:8" s="287" customFormat="1" ht="30.75" hidden="1" customHeight="1">
      <c r="B8" s="283"/>
      <c r="C8" s="283" t="s">
        <v>107</v>
      </c>
      <c r="D8" s="283"/>
      <c r="E8" s="284" t="s">
        <v>108</v>
      </c>
      <c r="F8" s="288">
        <f>F9</f>
        <v>45000</v>
      </c>
      <c r="G8" s="288">
        <f>G9</f>
        <v>29346.3</v>
      </c>
      <c r="H8" s="289">
        <f>SUM(G8*100/F8)</f>
        <v>65.213999999999999</v>
      </c>
    </row>
    <row r="9" spans="2:8" s="287" customFormat="1" ht="59.25" hidden="1" customHeight="1">
      <c r="B9" s="290"/>
      <c r="C9" s="290"/>
      <c r="D9" s="290" t="s">
        <v>109</v>
      </c>
      <c r="E9" s="291" t="s">
        <v>110</v>
      </c>
      <c r="F9" s="292">
        <v>45000</v>
      </c>
      <c r="G9" s="292">
        <v>29346.3</v>
      </c>
      <c r="H9" s="293">
        <f>SUM(G9*100/F9)</f>
        <v>65.213999999999999</v>
      </c>
    </row>
    <row r="10" spans="2:8" s="296" customFormat="1" ht="30.75" hidden="1" customHeight="1">
      <c r="B10" s="283"/>
      <c r="C10" s="294"/>
      <c r="D10" s="283"/>
      <c r="E10" s="295" t="s">
        <v>105</v>
      </c>
      <c r="F10" s="288">
        <f>F7</f>
        <v>45000</v>
      </c>
      <c r="G10" s="288">
        <f>G7</f>
        <v>29346.3</v>
      </c>
      <c r="H10" s="289">
        <f>SUM(G10*100/F10)</f>
        <v>65.213999999999999</v>
      </c>
    </row>
    <row r="11" spans="2:8" s="296" customFormat="1" hidden="1">
      <c r="B11" s="297"/>
      <c r="C11" s="297"/>
      <c r="D11" s="297"/>
      <c r="E11" s="298"/>
      <c r="H11" s="299"/>
    </row>
    <row r="12" spans="2:8" s="296" customFormat="1" hidden="1">
      <c r="B12" s="297"/>
      <c r="C12" s="297"/>
      <c r="D12" s="297"/>
      <c r="E12" s="298"/>
      <c r="H12" s="299"/>
    </row>
    <row r="13" spans="2:8" s="296" customFormat="1" hidden="1">
      <c r="B13" s="297"/>
      <c r="C13" s="297"/>
      <c r="D13" s="297"/>
      <c r="E13" s="298"/>
      <c r="H13" s="299"/>
    </row>
    <row r="14" spans="2:8" s="296" customFormat="1">
      <c r="B14" s="297"/>
      <c r="C14" s="297"/>
      <c r="D14" s="297"/>
      <c r="E14" s="298"/>
      <c r="H14" s="299"/>
    </row>
    <row r="15" spans="2:8" s="296" customFormat="1">
      <c r="B15" s="297"/>
      <c r="C15" s="297"/>
      <c r="D15" s="297"/>
      <c r="E15" s="298"/>
      <c r="G15" s="296" t="s">
        <v>269</v>
      </c>
      <c r="H15" s="299"/>
    </row>
    <row r="16" spans="2:8" s="296" customFormat="1">
      <c r="B16" s="297"/>
      <c r="C16" s="297"/>
      <c r="D16" s="297"/>
      <c r="E16" s="298"/>
      <c r="F16" s="300"/>
      <c r="H16" s="299"/>
    </row>
    <row r="17" spans="2:8" s="296" customFormat="1" ht="27" customHeight="1">
      <c r="B17" s="606" t="s">
        <v>477</v>
      </c>
      <c r="C17" s="607"/>
      <c r="D17" s="607"/>
      <c r="E17" s="607"/>
      <c r="F17" s="607"/>
      <c r="G17" s="607"/>
      <c r="H17" s="607"/>
    </row>
    <row r="18" spans="2:8" s="296" customFormat="1">
      <c r="B18" s="301"/>
      <c r="C18" s="302"/>
      <c r="D18" s="302"/>
      <c r="E18" s="302"/>
      <c r="F18" s="302"/>
      <c r="G18" s="302"/>
      <c r="H18" s="302"/>
    </row>
    <row r="19" spans="2:8" s="296" customFormat="1">
      <c r="B19" s="608"/>
      <c r="C19" s="609"/>
      <c r="D19" s="609"/>
      <c r="E19" s="609"/>
      <c r="F19" s="609"/>
      <c r="G19" s="609"/>
      <c r="H19" s="609"/>
    </row>
    <row r="20" spans="2:8" s="308" customFormat="1" ht="33" customHeight="1">
      <c r="B20" s="303" t="s">
        <v>69</v>
      </c>
      <c r="C20" s="304" t="s">
        <v>70</v>
      </c>
      <c r="D20" s="303" t="s">
        <v>71</v>
      </c>
      <c r="E20" s="305" t="s">
        <v>0</v>
      </c>
      <c r="F20" s="306" t="s">
        <v>10</v>
      </c>
      <c r="G20" s="306" t="s">
        <v>77</v>
      </c>
      <c r="H20" s="307" t="s">
        <v>11</v>
      </c>
    </row>
    <row r="21" spans="2:8" s="311" customFormat="1" ht="31.5" customHeight="1">
      <c r="B21" s="529">
        <v>600</v>
      </c>
      <c r="C21" s="529"/>
      <c r="D21" s="529"/>
      <c r="E21" s="309" t="s">
        <v>14</v>
      </c>
      <c r="F21" s="310">
        <f>F22</f>
        <v>45000</v>
      </c>
      <c r="G21" s="310">
        <f>G22</f>
        <v>28798.2</v>
      </c>
      <c r="H21" s="496">
        <f>SUM(G21*100)/F21</f>
        <v>63.996000000000002</v>
      </c>
    </row>
    <row r="22" spans="2:8" s="311" customFormat="1" ht="31.5" customHeight="1">
      <c r="B22" s="529"/>
      <c r="C22" s="530">
        <v>60014</v>
      </c>
      <c r="D22" s="529"/>
      <c r="E22" s="309" t="s">
        <v>58</v>
      </c>
      <c r="F22" s="310">
        <f>F23</f>
        <v>45000</v>
      </c>
      <c r="G22" s="310">
        <f>G23</f>
        <v>28798.2</v>
      </c>
      <c r="H22" s="496">
        <f>SUM(G22*100)/F22</f>
        <v>63.996000000000002</v>
      </c>
    </row>
    <row r="23" spans="2:8" s="311" customFormat="1" ht="54" customHeight="1">
      <c r="B23" s="531"/>
      <c r="C23" s="532"/>
      <c r="D23" s="531">
        <v>2320</v>
      </c>
      <c r="E23" s="312" t="s">
        <v>110</v>
      </c>
      <c r="F23" s="313">
        <v>45000</v>
      </c>
      <c r="G23" s="314">
        <v>28798.2</v>
      </c>
      <c r="H23" s="314">
        <f>SUM(G23*100/F23)</f>
        <v>63.996000000000002</v>
      </c>
    </row>
    <row r="24" spans="2:8" s="536" customFormat="1" ht="27" customHeight="1">
      <c r="B24" s="169">
        <v>710</v>
      </c>
      <c r="C24" s="533"/>
      <c r="D24" s="169"/>
      <c r="E24" s="534" t="s">
        <v>80</v>
      </c>
      <c r="F24" s="535">
        <f>F25</f>
        <v>19000</v>
      </c>
      <c r="G24" s="496">
        <f>G25</f>
        <v>19000</v>
      </c>
      <c r="H24" s="496">
        <v>0</v>
      </c>
    </row>
    <row r="25" spans="2:8" s="536" customFormat="1" ht="28.5" customHeight="1">
      <c r="B25" s="169"/>
      <c r="C25" s="533">
        <v>71035</v>
      </c>
      <c r="D25" s="169"/>
      <c r="E25" s="534" t="s">
        <v>408</v>
      </c>
      <c r="F25" s="535">
        <f>F26</f>
        <v>19000</v>
      </c>
      <c r="G25" s="496">
        <f>G26</f>
        <v>19000</v>
      </c>
      <c r="H25" s="496">
        <v>0</v>
      </c>
    </row>
    <row r="26" spans="2:8" s="311" customFormat="1" ht="55.5" customHeight="1">
      <c r="B26" s="531"/>
      <c r="C26" s="532"/>
      <c r="D26" s="531">
        <v>2020</v>
      </c>
      <c r="E26" s="138" t="s">
        <v>410</v>
      </c>
      <c r="F26" s="313">
        <v>19000</v>
      </c>
      <c r="G26" s="314">
        <v>19000</v>
      </c>
      <c r="H26" s="314">
        <v>0</v>
      </c>
    </row>
    <row r="27" spans="2:8" s="311" customFormat="1" ht="31.5" customHeight="1">
      <c r="B27" s="532"/>
      <c r="C27" s="532"/>
      <c r="D27" s="532"/>
      <c r="E27" s="315" t="s">
        <v>105</v>
      </c>
      <c r="F27" s="316">
        <f>SUM(F21+F24)</f>
        <v>64000</v>
      </c>
      <c r="G27" s="316">
        <f>SUM(G21+G24)</f>
        <v>47798.2</v>
      </c>
      <c r="H27" s="316">
        <f>SUM(G27*100/F27)</f>
        <v>74.684687499999995</v>
      </c>
    </row>
    <row r="28" spans="2:8" s="296" customFormat="1">
      <c r="B28" s="297"/>
      <c r="C28" s="297"/>
      <c r="D28" s="297"/>
      <c r="E28" s="298"/>
      <c r="H28" s="300"/>
    </row>
    <row r="29" spans="2:8" s="296" customFormat="1">
      <c r="B29" s="297"/>
      <c r="C29" s="297"/>
      <c r="D29" s="297"/>
      <c r="E29" s="298"/>
      <c r="H29" s="300"/>
    </row>
    <row r="30" spans="2:8" s="296" customFormat="1">
      <c r="B30" s="297"/>
      <c r="C30" s="297"/>
      <c r="D30" s="297"/>
      <c r="E30" s="298"/>
      <c r="H30" s="300"/>
    </row>
    <row r="31" spans="2:8" s="296" customFormat="1">
      <c r="B31" s="297"/>
      <c r="C31" s="297"/>
      <c r="D31" s="297"/>
      <c r="E31" s="298"/>
      <c r="H31" s="299"/>
    </row>
    <row r="32" spans="2:8" s="296" customFormat="1">
      <c r="B32" s="297"/>
      <c r="C32" s="297"/>
      <c r="D32" s="297"/>
      <c r="E32" s="298"/>
      <c r="H32" s="299"/>
    </row>
    <row r="33" spans="2:8" s="296" customFormat="1">
      <c r="B33" s="297"/>
      <c r="C33" s="297"/>
      <c r="D33" s="297"/>
      <c r="E33" s="298"/>
      <c r="H33" s="299"/>
    </row>
    <row r="34" spans="2:8" s="296" customFormat="1">
      <c r="B34" s="297"/>
      <c r="C34" s="297"/>
      <c r="D34" s="297"/>
      <c r="E34" s="298"/>
      <c r="H34" s="299"/>
    </row>
    <row r="35" spans="2:8" s="296" customFormat="1">
      <c r="B35" s="297"/>
      <c r="C35" s="297"/>
      <c r="D35" s="297"/>
      <c r="E35" s="298"/>
      <c r="H35" s="299"/>
    </row>
    <row r="36" spans="2:8" s="296" customFormat="1">
      <c r="B36" s="297"/>
      <c r="C36" s="297"/>
      <c r="D36" s="297"/>
      <c r="E36" s="298"/>
      <c r="H36" s="299"/>
    </row>
    <row r="64" spans="2:5">
      <c r="B64" s="317"/>
      <c r="C64" s="317"/>
      <c r="D64" s="317"/>
      <c r="E64" s="318"/>
    </row>
    <row r="65" spans="2:5">
      <c r="B65" s="317"/>
      <c r="C65" s="317"/>
      <c r="D65" s="317"/>
      <c r="E65" s="318"/>
    </row>
  </sheetData>
  <mergeCells count="3">
    <mergeCell ref="B3:H3"/>
    <mergeCell ref="B17:H17"/>
    <mergeCell ref="B19:H19"/>
  </mergeCells>
  <phoneticPr fontId="0" type="noConversion"/>
  <pageMargins left="0.78740157480314965" right="0.39370078740157483" top="0.78740157480314965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1"/>
  <dimension ref="A3:P635"/>
  <sheetViews>
    <sheetView tabSelected="1" zoomScale="115" zoomScaleNormal="115" zoomScaleSheetLayoutView="100" workbookViewId="0">
      <pane xSplit="4" ySplit="1" topLeftCell="E607" activePane="bottomRight" state="frozen"/>
      <selection pane="topRight" activeCell="E1" sqref="E1"/>
      <selection pane="bottomLeft" activeCell="A7" sqref="A7"/>
      <selection pane="bottomRight" activeCell="G623" sqref="G623"/>
    </sheetView>
  </sheetViews>
  <sheetFormatPr defaultRowHeight="12"/>
  <cols>
    <col min="1" max="1" width="5.42578125" style="352" customWidth="1"/>
    <col min="2" max="2" width="7.5703125" style="352" customWidth="1"/>
    <col min="3" max="3" width="6.140625" style="352" customWidth="1"/>
    <col min="4" max="4" width="30.7109375" style="353" customWidth="1"/>
    <col min="5" max="5" width="16.28515625" style="354" customWidth="1"/>
    <col min="6" max="6" width="14.7109375" style="354" customWidth="1"/>
    <col min="7" max="7" width="17.140625" style="411" customWidth="1"/>
    <col min="8" max="8" width="13.85546875" style="411" customWidth="1"/>
    <col min="9" max="9" width="12.85546875" style="411" customWidth="1"/>
    <col min="10" max="10" width="8.42578125" style="512" customWidth="1"/>
    <col min="11" max="12" width="0" style="354" hidden="1" customWidth="1"/>
    <col min="13" max="13" width="3.7109375" style="354" customWidth="1"/>
    <col min="14" max="14" width="11.28515625" style="354" customWidth="1"/>
    <col min="15" max="15" width="11.28515625" style="354" bestFit="1" customWidth="1"/>
    <col min="16" max="16" width="13.140625" style="354" customWidth="1"/>
    <col min="17" max="16384" width="9.140625" style="354"/>
  </cols>
  <sheetData>
    <row r="3" spans="1:16">
      <c r="A3" s="610" t="s">
        <v>478</v>
      </c>
      <c r="B3" s="611"/>
      <c r="C3" s="611"/>
      <c r="D3" s="611"/>
      <c r="E3" s="611"/>
      <c r="F3" s="611"/>
      <c r="G3" s="611"/>
      <c r="H3" s="611"/>
      <c r="I3" s="611"/>
      <c r="J3" s="611"/>
      <c r="K3" s="382"/>
    </row>
    <row r="4" spans="1:16">
      <c r="A4" s="519"/>
      <c r="B4" s="520"/>
      <c r="C4" s="520"/>
      <c r="D4" s="520"/>
      <c r="E4" s="520"/>
      <c r="F4" s="520"/>
      <c r="G4" s="406"/>
      <c r="H4" s="406"/>
      <c r="I4" s="406"/>
      <c r="J4" s="506"/>
      <c r="K4" s="382"/>
    </row>
    <row r="5" spans="1:16" s="355" customFormat="1" ht="12.75">
      <c r="A5" s="383" t="s">
        <v>69</v>
      </c>
      <c r="B5" s="383" t="s">
        <v>70</v>
      </c>
      <c r="C5" s="384" t="s">
        <v>71</v>
      </c>
      <c r="D5" s="385" t="s">
        <v>0</v>
      </c>
      <c r="E5" s="612" t="s">
        <v>72</v>
      </c>
      <c r="F5" s="613"/>
      <c r="G5" s="614" t="s">
        <v>73</v>
      </c>
      <c r="H5" s="615"/>
      <c r="I5" s="615"/>
      <c r="J5" s="616"/>
    </row>
    <row r="6" spans="1:16" s="355" customFormat="1">
      <c r="A6" s="383"/>
      <c r="B6" s="383"/>
      <c r="C6" s="384"/>
      <c r="D6" s="385"/>
      <c r="E6" s="386" t="s">
        <v>10</v>
      </c>
      <c r="F6" s="386" t="s">
        <v>77</v>
      </c>
      <c r="G6" s="407" t="s">
        <v>74</v>
      </c>
      <c r="H6" s="407" t="s">
        <v>75</v>
      </c>
      <c r="I6" s="407" t="s">
        <v>76</v>
      </c>
      <c r="J6" s="507" t="s">
        <v>11</v>
      </c>
    </row>
    <row r="7" spans="1:16" s="269" customFormat="1" ht="19.5" customHeight="1">
      <c r="A7" s="387" t="s">
        <v>187</v>
      </c>
      <c r="B7" s="383"/>
      <c r="C7" s="383"/>
      <c r="D7" s="388" t="s">
        <v>48</v>
      </c>
      <c r="E7" s="358">
        <f>SUM(E8+E11)</f>
        <v>243222.06</v>
      </c>
      <c r="F7" s="358">
        <f>SUM(F8+F11)</f>
        <v>243215.72</v>
      </c>
      <c r="G7" s="270">
        <f>SUM(G8+G11)</f>
        <v>4268.66</v>
      </c>
      <c r="H7" s="270">
        <f>SUM(H8+H11)</f>
        <v>238947.06</v>
      </c>
      <c r="I7" s="270">
        <f>SUM(I8+I11)</f>
        <v>0</v>
      </c>
      <c r="J7" s="227">
        <f>SUM(F7*100)/E7</f>
        <v>99.997393328549222</v>
      </c>
      <c r="N7" s="269" t="str">
        <f>IF(SUM(G7:I7)&lt;&gt;F7,"błąd","")</f>
        <v/>
      </c>
    </row>
    <row r="8" spans="1:16" s="269" customFormat="1">
      <c r="A8" s="383"/>
      <c r="B8" s="387" t="s">
        <v>89</v>
      </c>
      <c r="C8" s="383"/>
      <c r="D8" s="388" t="s">
        <v>12</v>
      </c>
      <c r="E8" s="358">
        <f>SUM(E9)</f>
        <v>4275</v>
      </c>
      <c r="F8" s="358">
        <f>SUM(G8:I8)</f>
        <v>4268.66</v>
      </c>
      <c r="G8" s="270">
        <f>SUM(G10)</f>
        <v>4268.66</v>
      </c>
      <c r="H8" s="270">
        <f>SUM(H10)</f>
        <v>0</v>
      </c>
      <c r="I8" s="270">
        <f>SUM(I10)</f>
        <v>0</v>
      </c>
      <c r="J8" s="227">
        <f t="shared" ref="J8:J127" si="0">SUM(F8*100)/E8</f>
        <v>99.851695906432752</v>
      </c>
      <c r="N8" s="269" t="str">
        <f>IF(SUM(G8:I8)&lt;&gt;F8,"błąd","")</f>
        <v/>
      </c>
    </row>
    <row r="9" spans="1:16" s="345" customFormat="1" ht="34.5" customHeight="1">
      <c r="A9" s="360"/>
      <c r="B9" s="389"/>
      <c r="C9" s="360"/>
      <c r="D9" s="363" t="s">
        <v>243</v>
      </c>
      <c r="E9" s="260">
        <f>SUM(E10)</f>
        <v>4275</v>
      </c>
      <c r="F9" s="260">
        <f>SUM(G9:I9)</f>
        <v>4268.66</v>
      </c>
      <c r="G9" s="260">
        <f>SUM(G10)</f>
        <v>4268.66</v>
      </c>
      <c r="H9" s="260">
        <f>SUM(H10)</f>
        <v>0</v>
      </c>
      <c r="I9" s="260">
        <f>SUM(I10)</f>
        <v>0</v>
      </c>
      <c r="J9" s="262">
        <f t="shared" si="0"/>
        <v>99.851695906432752</v>
      </c>
    </row>
    <row r="10" spans="1:16" s="228" customFormat="1" ht="36.75" customHeight="1">
      <c r="A10" s="361"/>
      <c r="B10" s="390"/>
      <c r="C10" s="361">
        <v>2850</v>
      </c>
      <c r="D10" s="365" t="s">
        <v>50</v>
      </c>
      <c r="E10" s="262">
        <v>4275</v>
      </c>
      <c r="F10" s="262">
        <v>4268.66</v>
      </c>
      <c r="G10" s="260">
        <f>F10</f>
        <v>4268.66</v>
      </c>
      <c r="H10" s="366"/>
      <c r="I10" s="366"/>
      <c r="J10" s="262">
        <f t="shared" si="0"/>
        <v>99.851695906432752</v>
      </c>
      <c r="N10" s="269" t="str">
        <f>IF(SUM(G10:I10)&lt;&gt;F10,"błąd","")</f>
        <v/>
      </c>
    </row>
    <row r="11" spans="1:16" s="343" customFormat="1" ht="16.5" customHeight="1">
      <c r="A11" s="359"/>
      <c r="B11" s="391" t="s">
        <v>90</v>
      </c>
      <c r="C11" s="359"/>
      <c r="D11" s="371" t="s">
        <v>35</v>
      </c>
      <c r="E11" s="227">
        <f>SUM(E12+E16)</f>
        <v>238947.06</v>
      </c>
      <c r="F11" s="227">
        <f>SUM(G11:I11)</f>
        <v>238947.06</v>
      </c>
      <c r="G11" s="270">
        <f>SUM(G12+G16)</f>
        <v>0</v>
      </c>
      <c r="H11" s="270">
        <f>SUM(H12+H16)</f>
        <v>238947.06</v>
      </c>
      <c r="I11" s="270">
        <f>SUM(I12+I16)</f>
        <v>0</v>
      </c>
      <c r="J11" s="227">
        <f t="shared" si="0"/>
        <v>100</v>
      </c>
      <c r="N11" s="269" t="str">
        <f>IF(SUM(G11:I11)&lt;&gt;F11,"błąd","")</f>
        <v/>
      </c>
    </row>
    <row r="12" spans="1:16" s="345" customFormat="1" ht="24" customHeight="1">
      <c r="A12" s="360"/>
      <c r="B12" s="389"/>
      <c r="C12" s="360"/>
      <c r="D12" s="363" t="s">
        <v>244</v>
      </c>
      <c r="E12" s="260">
        <f>SUM(E13:E15)</f>
        <v>3945.13</v>
      </c>
      <c r="F12" s="260">
        <f>SUM(G12:I12)</f>
        <v>3945.13</v>
      </c>
      <c r="G12" s="260">
        <f>SUM(G13:G15)</f>
        <v>0</v>
      </c>
      <c r="H12" s="260">
        <f>SUM(H13:H15)</f>
        <v>3945.13</v>
      </c>
      <c r="I12" s="260">
        <f>SUM(I13:I15)</f>
        <v>0</v>
      </c>
      <c r="J12" s="262">
        <f t="shared" si="0"/>
        <v>100</v>
      </c>
    </row>
    <row r="13" spans="1:16" s="228" customFormat="1" ht="12.75" customHeight="1">
      <c r="A13" s="361"/>
      <c r="B13" s="390"/>
      <c r="C13" s="361">
        <v>4010</v>
      </c>
      <c r="D13" s="365" t="s">
        <v>20</v>
      </c>
      <c r="E13" s="262">
        <v>3300</v>
      </c>
      <c r="F13" s="262">
        <v>3300</v>
      </c>
      <c r="G13" s="366"/>
      <c r="H13" s="260">
        <f t="shared" ref="H13:H19" si="1">F13</f>
        <v>3300</v>
      </c>
      <c r="I13" s="366"/>
      <c r="J13" s="262">
        <f t="shared" si="0"/>
        <v>100</v>
      </c>
      <c r="N13" s="269" t="str">
        <f>IF(SUM(G13:I13)&lt;&gt;F13,"błąd","")</f>
        <v/>
      </c>
      <c r="O13" s="356"/>
      <c r="P13" s="356"/>
    </row>
    <row r="14" spans="1:16" s="228" customFormat="1" ht="12.75" customHeight="1">
      <c r="A14" s="361"/>
      <c r="B14" s="390"/>
      <c r="C14" s="361">
        <v>4110</v>
      </c>
      <c r="D14" s="365" t="s">
        <v>28</v>
      </c>
      <c r="E14" s="262">
        <v>564.29</v>
      </c>
      <c r="F14" s="262">
        <v>564.29</v>
      </c>
      <c r="G14" s="366"/>
      <c r="H14" s="260">
        <f t="shared" si="1"/>
        <v>564.29</v>
      </c>
      <c r="I14" s="366"/>
      <c r="J14" s="262">
        <f t="shared" si="0"/>
        <v>100</v>
      </c>
      <c r="N14" s="269" t="str">
        <f>IF(SUM(G14:I14)&lt;&gt;F14,"błąd","")</f>
        <v/>
      </c>
    </row>
    <row r="15" spans="1:16" s="228" customFormat="1" ht="12.75" customHeight="1">
      <c r="A15" s="361"/>
      <c r="B15" s="361"/>
      <c r="C15" s="361">
        <v>4120</v>
      </c>
      <c r="D15" s="365" t="s">
        <v>23</v>
      </c>
      <c r="E15" s="262">
        <v>80.84</v>
      </c>
      <c r="F15" s="262">
        <v>80.84</v>
      </c>
      <c r="G15" s="366"/>
      <c r="H15" s="260">
        <f t="shared" si="1"/>
        <v>80.84</v>
      </c>
      <c r="I15" s="366"/>
      <c r="J15" s="262">
        <f t="shared" si="0"/>
        <v>100</v>
      </c>
      <c r="N15" s="269" t="str">
        <f>IF(SUM(G15:I15)&lt;&gt;F15,"błąd","")</f>
        <v/>
      </c>
    </row>
    <row r="16" spans="1:16" s="345" customFormat="1" ht="39.75" customHeight="1">
      <c r="A16" s="360"/>
      <c r="B16" s="360"/>
      <c r="C16" s="360"/>
      <c r="D16" s="363" t="s">
        <v>243</v>
      </c>
      <c r="E16" s="260">
        <f>SUM(E17:E19)</f>
        <v>235001.93</v>
      </c>
      <c r="F16" s="260">
        <f>SUM(G16:I16)</f>
        <v>235001.93</v>
      </c>
      <c r="G16" s="260">
        <f>SUM(G17:G19)</f>
        <v>0</v>
      </c>
      <c r="H16" s="260">
        <f>SUM(H17:H19)</f>
        <v>235001.93</v>
      </c>
      <c r="I16" s="260">
        <f>SUM(I17:I19)</f>
        <v>0</v>
      </c>
      <c r="J16" s="262">
        <f t="shared" si="0"/>
        <v>100</v>
      </c>
      <c r="N16" s="357"/>
    </row>
    <row r="17" spans="1:14" s="228" customFormat="1" ht="12.75" customHeight="1">
      <c r="A17" s="361"/>
      <c r="B17" s="361"/>
      <c r="C17" s="361">
        <v>4210</v>
      </c>
      <c r="D17" s="365" t="s">
        <v>15</v>
      </c>
      <c r="E17" s="262">
        <v>391.6</v>
      </c>
      <c r="F17" s="262">
        <v>391.6</v>
      </c>
      <c r="G17" s="366"/>
      <c r="H17" s="260">
        <f>F17</f>
        <v>391.6</v>
      </c>
      <c r="I17" s="366"/>
      <c r="J17" s="262">
        <f>SUM(F17*100)/E17</f>
        <v>100</v>
      </c>
      <c r="N17" s="269" t="str">
        <f>IF(SUM(G17:I17)&lt;&gt;F17,"błąd","")</f>
        <v/>
      </c>
    </row>
    <row r="18" spans="1:14" s="228" customFormat="1" ht="12.75" customHeight="1">
      <c r="A18" s="361"/>
      <c r="B18" s="361"/>
      <c r="C18" s="361">
        <v>4300</v>
      </c>
      <c r="D18" s="365" t="s">
        <v>13</v>
      </c>
      <c r="E18" s="262">
        <v>348.51</v>
      </c>
      <c r="F18" s="262">
        <v>348.51</v>
      </c>
      <c r="G18" s="366"/>
      <c r="H18" s="260">
        <f t="shared" si="1"/>
        <v>348.51</v>
      </c>
      <c r="I18" s="366"/>
      <c r="J18" s="262">
        <f t="shared" si="0"/>
        <v>100</v>
      </c>
      <c r="N18" s="269" t="str">
        <f>IF(SUM(G18:I18)&lt;&gt;F18,"błąd","")</f>
        <v/>
      </c>
    </row>
    <row r="19" spans="1:14" s="228" customFormat="1" ht="12.75" customHeight="1">
      <c r="A19" s="361"/>
      <c r="B19" s="361"/>
      <c r="C19" s="361">
        <v>4430</v>
      </c>
      <c r="D19" s="365" t="s">
        <v>4</v>
      </c>
      <c r="E19" s="262">
        <v>234261.82</v>
      </c>
      <c r="F19" s="262">
        <v>234261.82</v>
      </c>
      <c r="G19" s="366"/>
      <c r="H19" s="260">
        <f t="shared" si="1"/>
        <v>234261.82</v>
      </c>
      <c r="I19" s="366"/>
      <c r="J19" s="262">
        <f t="shared" si="0"/>
        <v>100</v>
      </c>
      <c r="N19" s="269" t="str">
        <f>IF(SUM(G19:I19)&lt;&gt;F19,"błąd","")</f>
        <v/>
      </c>
    </row>
    <row r="20" spans="1:14" s="269" customFormat="1" ht="12.75" customHeight="1">
      <c r="A20" s="383">
        <v>600</v>
      </c>
      <c r="B20" s="383"/>
      <c r="C20" s="383"/>
      <c r="D20" s="388" t="s">
        <v>14</v>
      </c>
      <c r="E20" s="358">
        <f>SUM(E21+E26+E34+E41)</f>
        <v>2289812.17</v>
      </c>
      <c r="F20" s="358">
        <f>SUM(F21+F26+F34+F41)</f>
        <v>2230013.8899999997</v>
      </c>
      <c r="G20" s="270">
        <f>SUM(G21+G26+G34+G41)</f>
        <v>2197770.4899999998</v>
      </c>
      <c r="H20" s="270">
        <f>SUM(H21+H26+H34+H41)</f>
        <v>0</v>
      </c>
      <c r="I20" s="270">
        <f>SUM(I21+I26+I34+I41)</f>
        <v>32243.4</v>
      </c>
      <c r="J20" s="227">
        <f t="shared" si="0"/>
        <v>97.388507197950645</v>
      </c>
      <c r="N20" s="269" t="b">
        <f>IF(SUM(G20:I20)&lt;&gt;F20,H29)</f>
        <v>0</v>
      </c>
    </row>
    <row r="21" spans="1:14" s="343" customFormat="1">
      <c r="A21" s="359"/>
      <c r="B21" s="359">
        <v>60014</v>
      </c>
      <c r="C21" s="359"/>
      <c r="D21" s="371" t="s">
        <v>58</v>
      </c>
      <c r="E21" s="227">
        <f>SUM(E22+E24)</f>
        <v>170000</v>
      </c>
      <c r="F21" s="227">
        <f>SUM(F22+F24)</f>
        <v>141668.26999999999</v>
      </c>
      <c r="G21" s="270">
        <f>SUM(G22+G24)</f>
        <v>109424.87</v>
      </c>
      <c r="H21" s="270">
        <f t="shared" ref="G21:J22" si="2">SUM(H22)</f>
        <v>0</v>
      </c>
      <c r="I21" s="270">
        <f t="shared" si="2"/>
        <v>32243.4</v>
      </c>
      <c r="J21" s="227">
        <f t="shared" si="2"/>
        <v>71.652000000000001</v>
      </c>
    </row>
    <row r="22" spans="1:14" s="228" customFormat="1" ht="41.25" customHeight="1">
      <c r="A22" s="361"/>
      <c r="B22" s="361"/>
      <c r="C22" s="361"/>
      <c r="D22" s="363" t="s">
        <v>243</v>
      </c>
      <c r="E22" s="262">
        <f>SUM(E23)</f>
        <v>45000</v>
      </c>
      <c r="F22" s="262">
        <f>SUM(F23)</f>
        <v>32243.4</v>
      </c>
      <c r="G22" s="260">
        <f t="shared" si="2"/>
        <v>0</v>
      </c>
      <c r="H22" s="260">
        <f t="shared" si="2"/>
        <v>0</v>
      </c>
      <c r="I22" s="260">
        <f>I23</f>
        <v>32243.4</v>
      </c>
      <c r="J22" s="262">
        <f t="shared" si="0"/>
        <v>71.652000000000001</v>
      </c>
    </row>
    <row r="23" spans="1:14" s="228" customFormat="1" ht="15" customHeight="1">
      <c r="A23" s="361"/>
      <c r="B23" s="361"/>
      <c r="C23" s="361">
        <v>4300</v>
      </c>
      <c r="D23" s="365" t="s">
        <v>13</v>
      </c>
      <c r="E23" s="262">
        <v>45000</v>
      </c>
      <c r="F23" s="262">
        <v>32243.4</v>
      </c>
      <c r="G23" s="260"/>
      <c r="H23" s="260"/>
      <c r="I23" s="260">
        <f>F23</f>
        <v>32243.4</v>
      </c>
      <c r="J23" s="262">
        <f t="shared" si="0"/>
        <v>71.652000000000001</v>
      </c>
      <c r="N23" s="269"/>
    </row>
    <row r="24" spans="1:14" s="228" customFormat="1" ht="12.75" customHeight="1">
      <c r="A24" s="361"/>
      <c r="B24" s="361"/>
      <c r="C24" s="361"/>
      <c r="D24" s="363" t="s">
        <v>245</v>
      </c>
      <c r="E24" s="260">
        <f>E25</f>
        <v>125000</v>
      </c>
      <c r="F24" s="260">
        <f>F25</f>
        <v>109424.87</v>
      </c>
      <c r="G24" s="260">
        <f>G25</f>
        <v>109424.87</v>
      </c>
      <c r="H24" s="260"/>
      <c r="I24" s="260"/>
      <c r="J24" s="260">
        <f t="shared" si="0"/>
        <v>87.539895999999999</v>
      </c>
      <c r="N24" s="269"/>
    </row>
    <row r="25" spans="1:14" s="228" customFormat="1" ht="75" customHeight="1">
      <c r="A25" s="361"/>
      <c r="B25" s="361"/>
      <c r="C25" s="361">
        <v>6300</v>
      </c>
      <c r="D25" s="365" t="s">
        <v>432</v>
      </c>
      <c r="E25" s="262">
        <v>125000</v>
      </c>
      <c r="F25" s="262">
        <v>109424.87</v>
      </c>
      <c r="G25" s="262">
        <f>F25</f>
        <v>109424.87</v>
      </c>
      <c r="H25" s="260"/>
      <c r="I25" s="260"/>
      <c r="J25" s="262">
        <f t="shared" si="0"/>
        <v>87.539895999999999</v>
      </c>
      <c r="N25" s="269"/>
    </row>
    <row r="26" spans="1:14" s="266" customFormat="1" ht="16.5" customHeight="1">
      <c r="A26" s="392"/>
      <c r="B26" s="383">
        <v>60016</v>
      </c>
      <c r="C26" s="383"/>
      <c r="D26" s="388" t="s">
        <v>2</v>
      </c>
      <c r="E26" s="358">
        <f>SUM(E27+E32)</f>
        <v>2056785.87</v>
      </c>
      <c r="F26" s="358">
        <f>SUM(G26:I26)</f>
        <v>2025425.2399999998</v>
      </c>
      <c r="G26" s="358">
        <f t="shared" ref="G26:I26" si="3">SUM(G27+G32)</f>
        <v>2025425.2399999998</v>
      </c>
      <c r="H26" s="358">
        <f t="shared" si="3"/>
        <v>0</v>
      </c>
      <c r="I26" s="358">
        <f t="shared" si="3"/>
        <v>0</v>
      </c>
      <c r="J26" s="227">
        <f t="shared" si="0"/>
        <v>98.475260334222327</v>
      </c>
      <c r="N26" s="269" t="str">
        <f>IF(SUM(G26:I26)&lt;&gt;F26,"błąd","")</f>
        <v/>
      </c>
    </row>
    <row r="27" spans="1:14" s="345" customFormat="1" ht="35.25" customHeight="1">
      <c r="A27" s="360"/>
      <c r="B27" s="393"/>
      <c r="C27" s="393"/>
      <c r="D27" s="363" t="s">
        <v>243</v>
      </c>
      <c r="E27" s="260">
        <f>SUM(E28:E31)</f>
        <v>667500.5</v>
      </c>
      <c r="F27" s="362">
        <f>SUM(F28:F31)</f>
        <v>644661.86</v>
      </c>
      <c r="G27" s="260">
        <f>SUM(G28:G31)</f>
        <v>644661.86</v>
      </c>
      <c r="H27" s="260">
        <f>SUM(H28:H31)</f>
        <v>0</v>
      </c>
      <c r="I27" s="260">
        <f>SUM(I28:I31)</f>
        <v>0</v>
      </c>
      <c r="J27" s="262">
        <f t="shared" si="0"/>
        <v>96.578483461810137</v>
      </c>
      <c r="N27" s="357"/>
    </row>
    <row r="28" spans="1:14" s="228" customFormat="1">
      <c r="A28" s="361"/>
      <c r="B28" s="361"/>
      <c r="C28" s="361">
        <v>4210</v>
      </c>
      <c r="D28" s="365" t="s">
        <v>15</v>
      </c>
      <c r="E28" s="262">
        <v>21147</v>
      </c>
      <c r="F28" s="262">
        <v>21073.45</v>
      </c>
      <c r="G28" s="260">
        <f>F28</f>
        <v>21073.45</v>
      </c>
      <c r="H28" s="366"/>
      <c r="I28" s="366"/>
      <c r="J28" s="262">
        <f t="shared" si="0"/>
        <v>99.6521965290585</v>
      </c>
      <c r="N28" s="269" t="str">
        <f>IF(SUM(G28:I28)&lt;&gt;F28,"błąd","")</f>
        <v/>
      </c>
    </row>
    <row r="29" spans="1:14" s="228" customFormat="1">
      <c r="A29" s="361"/>
      <c r="B29" s="361"/>
      <c r="C29" s="361">
        <v>4270</v>
      </c>
      <c r="D29" s="365" t="s">
        <v>29</v>
      </c>
      <c r="E29" s="262">
        <v>282642.8</v>
      </c>
      <c r="F29" s="262">
        <v>279102.15999999997</v>
      </c>
      <c r="G29" s="260">
        <f>F29</f>
        <v>279102.15999999997</v>
      </c>
      <c r="H29" s="366"/>
      <c r="I29" s="366"/>
      <c r="J29" s="262">
        <f t="shared" si="0"/>
        <v>98.747309324702414</v>
      </c>
      <c r="N29" s="269" t="str">
        <f>IF(SUM(G29:I29)&lt;&gt;F29,"błąd","")</f>
        <v/>
      </c>
    </row>
    <row r="30" spans="1:14" s="228" customFormat="1">
      <c r="A30" s="361"/>
      <c r="B30" s="361"/>
      <c r="C30" s="361">
        <v>4300</v>
      </c>
      <c r="D30" s="365" t="s">
        <v>13</v>
      </c>
      <c r="E30" s="262">
        <v>362210.7</v>
      </c>
      <c r="F30" s="262">
        <v>343079.93</v>
      </c>
      <c r="G30" s="260">
        <f>F30</f>
        <v>343079.93</v>
      </c>
      <c r="H30" s="366"/>
      <c r="I30" s="366"/>
      <c r="J30" s="262">
        <f t="shared" si="0"/>
        <v>94.718331070838047</v>
      </c>
      <c r="N30" s="269" t="str">
        <f>IF(SUM(G30:I30)&lt;&gt;F30,"błąd","")</f>
        <v/>
      </c>
    </row>
    <row r="31" spans="1:14" s="228" customFormat="1">
      <c r="A31" s="361"/>
      <c r="B31" s="361"/>
      <c r="C31" s="361">
        <v>4430</v>
      </c>
      <c r="D31" s="365" t="s">
        <v>4</v>
      </c>
      <c r="E31" s="262">
        <v>1500</v>
      </c>
      <c r="F31" s="262">
        <v>1406.32</v>
      </c>
      <c r="G31" s="260">
        <f>F31</f>
        <v>1406.32</v>
      </c>
      <c r="H31" s="366"/>
      <c r="I31" s="366"/>
      <c r="J31" s="262">
        <f t="shared" si="0"/>
        <v>93.754666666666665</v>
      </c>
      <c r="N31" s="269" t="str">
        <f>IF(SUM(G31:I31)&lt;&gt;F31,"błąd","")</f>
        <v/>
      </c>
    </row>
    <row r="32" spans="1:14" s="345" customFormat="1" ht="17.25" customHeight="1">
      <c r="A32" s="360"/>
      <c r="B32" s="360"/>
      <c r="C32" s="360"/>
      <c r="D32" s="363" t="s">
        <v>245</v>
      </c>
      <c r="E32" s="260">
        <f>SUM(E33:E33)</f>
        <v>1389285.37</v>
      </c>
      <c r="F32" s="260">
        <f>SUM(F33:F33)</f>
        <v>1380763.38</v>
      </c>
      <c r="G32" s="260">
        <f>SUM(G33:G33)</f>
        <v>1380763.38</v>
      </c>
      <c r="H32" s="260">
        <f>SUM(H33:H33)</f>
        <v>0</v>
      </c>
      <c r="I32" s="260">
        <f>SUM(I33:I33)</f>
        <v>0</v>
      </c>
      <c r="J32" s="262">
        <f t="shared" si="0"/>
        <v>99.386591827422748</v>
      </c>
      <c r="N32" s="357"/>
    </row>
    <row r="33" spans="1:14" s="228" customFormat="1" ht="22.5" customHeight="1">
      <c r="A33" s="361"/>
      <c r="B33" s="361"/>
      <c r="C33" s="361">
        <v>6050</v>
      </c>
      <c r="D33" s="365" t="s">
        <v>51</v>
      </c>
      <c r="E33" s="262">
        <v>1389285.37</v>
      </c>
      <c r="F33" s="262">
        <v>1380763.38</v>
      </c>
      <c r="G33" s="260">
        <f>F33</f>
        <v>1380763.38</v>
      </c>
      <c r="H33" s="366"/>
      <c r="I33" s="366"/>
      <c r="J33" s="262">
        <f t="shared" si="0"/>
        <v>99.386591827422748</v>
      </c>
      <c r="N33" s="269" t="str">
        <f>IF(SUM(G33:I33)&lt;&gt;F33,"błąd","")</f>
        <v/>
      </c>
    </row>
    <row r="34" spans="1:14" s="228" customFormat="1" ht="15.75" customHeight="1">
      <c r="A34" s="361"/>
      <c r="B34" s="464">
        <v>60017</v>
      </c>
      <c r="C34" s="361"/>
      <c r="D34" s="371" t="s">
        <v>367</v>
      </c>
      <c r="E34" s="227">
        <f>SUM(E35,E39)</f>
        <v>56806.3</v>
      </c>
      <c r="F34" s="227">
        <f>SUM(F35,F39)</f>
        <v>56700.81</v>
      </c>
      <c r="G34" s="270">
        <f>SUM(G35,G39)</f>
        <v>56700.81</v>
      </c>
      <c r="H34" s="270">
        <f>SUM(H35,H39)</f>
        <v>0</v>
      </c>
      <c r="I34" s="270">
        <f>SUM(I35,I39)</f>
        <v>0</v>
      </c>
      <c r="J34" s="227">
        <f t="shared" si="0"/>
        <v>99.814298766157975</v>
      </c>
      <c r="N34" s="269"/>
    </row>
    <row r="35" spans="1:14" s="228" customFormat="1" ht="38.25" customHeight="1">
      <c r="A35" s="361"/>
      <c r="B35" s="464"/>
      <c r="C35" s="361"/>
      <c r="D35" s="363" t="s">
        <v>243</v>
      </c>
      <c r="E35" s="260">
        <f>SUM(E36:E38)</f>
        <v>14712.3</v>
      </c>
      <c r="F35" s="260">
        <f t="shared" ref="F35:I35" si="4">SUM(F36:F38)</f>
        <v>14606.99</v>
      </c>
      <c r="G35" s="260">
        <f t="shared" si="4"/>
        <v>14606.99</v>
      </c>
      <c r="H35" s="260">
        <f t="shared" si="4"/>
        <v>0</v>
      </c>
      <c r="I35" s="260">
        <f t="shared" si="4"/>
        <v>0</v>
      </c>
      <c r="J35" s="262">
        <f t="shared" si="0"/>
        <v>99.284204373211537</v>
      </c>
      <c r="N35" s="269"/>
    </row>
    <row r="36" spans="1:14" s="228" customFormat="1" ht="14.25" customHeight="1">
      <c r="A36" s="361"/>
      <c r="B36" s="464"/>
      <c r="C36" s="361">
        <v>4210</v>
      </c>
      <c r="D36" s="365" t="s">
        <v>15</v>
      </c>
      <c r="E36" s="260">
        <v>3562</v>
      </c>
      <c r="F36" s="260">
        <v>3561.59</v>
      </c>
      <c r="G36" s="260">
        <f>F36</f>
        <v>3561.59</v>
      </c>
      <c r="H36" s="260"/>
      <c r="I36" s="260"/>
      <c r="J36" s="262"/>
      <c r="N36" s="269"/>
    </row>
    <row r="37" spans="1:14" s="228" customFormat="1" ht="12.75" customHeight="1">
      <c r="A37" s="361"/>
      <c r="B37" s="464"/>
      <c r="C37" s="361">
        <v>4270</v>
      </c>
      <c r="D37" s="365" t="s">
        <v>29</v>
      </c>
      <c r="E37" s="262">
        <v>6273</v>
      </c>
      <c r="F37" s="262">
        <v>6273</v>
      </c>
      <c r="G37" s="260">
        <f>F37</f>
        <v>6273</v>
      </c>
      <c r="H37" s="260"/>
      <c r="I37" s="260"/>
      <c r="J37" s="262">
        <f t="shared" si="0"/>
        <v>100</v>
      </c>
      <c r="N37" s="269"/>
    </row>
    <row r="38" spans="1:14" s="228" customFormat="1" ht="12.75" customHeight="1">
      <c r="A38" s="361"/>
      <c r="B38" s="464"/>
      <c r="C38" s="361">
        <v>4300</v>
      </c>
      <c r="D38" s="365" t="s">
        <v>13</v>
      </c>
      <c r="E38" s="262">
        <v>4877.3</v>
      </c>
      <c r="F38" s="262">
        <v>4772.3999999999996</v>
      </c>
      <c r="G38" s="260">
        <f>F38</f>
        <v>4772.3999999999996</v>
      </c>
      <c r="H38" s="260"/>
      <c r="I38" s="260"/>
      <c r="J38" s="262"/>
      <c r="N38" s="269"/>
    </row>
    <row r="39" spans="1:14" s="228" customFormat="1" ht="15" customHeight="1">
      <c r="A39" s="361"/>
      <c r="B39" s="361"/>
      <c r="C39" s="360"/>
      <c r="D39" s="363" t="s">
        <v>245</v>
      </c>
      <c r="E39" s="260">
        <f>E40</f>
        <v>42094</v>
      </c>
      <c r="F39" s="260">
        <f>F40</f>
        <v>42093.82</v>
      </c>
      <c r="G39" s="260">
        <f>G40</f>
        <v>42093.82</v>
      </c>
      <c r="H39" s="260">
        <f>H40</f>
        <v>0</v>
      </c>
      <c r="I39" s="260">
        <f>I40</f>
        <v>0</v>
      </c>
      <c r="J39" s="262">
        <f t="shared" si="0"/>
        <v>99.999572385613149</v>
      </c>
      <c r="N39" s="269"/>
    </row>
    <row r="40" spans="1:14" s="228" customFormat="1" ht="22.5" customHeight="1">
      <c r="A40" s="361"/>
      <c r="B40" s="361"/>
      <c r="C40" s="361">
        <v>6050</v>
      </c>
      <c r="D40" s="365" t="s">
        <v>51</v>
      </c>
      <c r="E40" s="262">
        <v>42094</v>
      </c>
      <c r="F40" s="262">
        <v>42093.82</v>
      </c>
      <c r="G40" s="260">
        <f>F40</f>
        <v>42093.82</v>
      </c>
      <c r="H40" s="366"/>
      <c r="I40" s="366"/>
      <c r="J40" s="262">
        <f t="shared" si="0"/>
        <v>99.999572385613149</v>
      </c>
      <c r="N40" s="269"/>
    </row>
    <row r="41" spans="1:14" s="269" customFormat="1" ht="15" customHeight="1">
      <c r="A41" s="383"/>
      <c r="B41" s="383">
        <v>60095</v>
      </c>
      <c r="C41" s="383"/>
      <c r="D41" s="388" t="s">
        <v>35</v>
      </c>
      <c r="E41" s="358">
        <f>SUM(E42)</f>
        <v>6220</v>
      </c>
      <c r="F41" s="358">
        <f>SUM(G41:I41)</f>
        <v>6219.57</v>
      </c>
      <c r="G41" s="270">
        <f>SUM(G42)</f>
        <v>6219.57</v>
      </c>
      <c r="H41" s="270">
        <f>SUM(H42)</f>
        <v>0</v>
      </c>
      <c r="I41" s="270">
        <f>SUM(I42)</f>
        <v>0</v>
      </c>
      <c r="J41" s="227">
        <f t="shared" si="0"/>
        <v>99.99308681672025</v>
      </c>
    </row>
    <row r="42" spans="1:14" s="345" customFormat="1" ht="36" customHeight="1">
      <c r="A42" s="360"/>
      <c r="B42" s="360"/>
      <c r="C42" s="360"/>
      <c r="D42" s="363" t="s">
        <v>243</v>
      </c>
      <c r="E42" s="260">
        <f>SUM(E43:E43)</f>
        <v>6220</v>
      </c>
      <c r="F42" s="260">
        <f>SUM(F43:F43)</f>
        <v>6219.57</v>
      </c>
      <c r="G42" s="260">
        <f>SUM(G43:G43)</f>
        <v>6219.57</v>
      </c>
      <c r="H42" s="260">
        <f>SUM(H43:H43)</f>
        <v>0</v>
      </c>
      <c r="I42" s="260">
        <f>SUM(I43:I43)</f>
        <v>0</v>
      </c>
      <c r="J42" s="262">
        <f t="shared" si="0"/>
        <v>99.99308681672025</v>
      </c>
    </row>
    <row r="43" spans="1:14" s="228" customFormat="1" ht="15" customHeight="1">
      <c r="A43" s="361"/>
      <c r="B43" s="361"/>
      <c r="C43" s="361">
        <v>4430</v>
      </c>
      <c r="D43" s="365" t="s">
        <v>4</v>
      </c>
      <c r="E43" s="262">
        <v>6220</v>
      </c>
      <c r="F43" s="262">
        <v>6219.57</v>
      </c>
      <c r="G43" s="260">
        <f>F43</f>
        <v>6219.57</v>
      </c>
      <c r="H43" s="366"/>
      <c r="I43" s="366"/>
      <c r="J43" s="262">
        <f t="shared" si="0"/>
        <v>99.99308681672025</v>
      </c>
      <c r="N43" s="269" t="str">
        <f>IF(SUM(G43:I43)&lt;&gt;F43,"błąd","")</f>
        <v/>
      </c>
    </row>
    <row r="44" spans="1:14" s="266" customFormat="1" ht="13.5" customHeight="1">
      <c r="A44" s="383">
        <v>700</v>
      </c>
      <c r="B44" s="392"/>
      <c r="C44" s="392"/>
      <c r="D44" s="388" t="s">
        <v>16</v>
      </c>
      <c r="E44" s="358">
        <f>SUM(E45+E60)</f>
        <v>653725</v>
      </c>
      <c r="F44" s="358">
        <f>SUM(G44:I44)</f>
        <v>652915.59000000008</v>
      </c>
      <c r="G44" s="270">
        <f>SUM(G45+G60)</f>
        <v>652915.59000000008</v>
      </c>
      <c r="H44" s="270">
        <f>SUM(H45+H60)</f>
        <v>0</v>
      </c>
      <c r="I44" s="270">
        <f>SUM(I45+I60)</f>
        <v>0</v>
      </c>
      <c r="J44" s="227">
        <f t="shared" si="0"/>
        <v>99.876184940150679</v>
      </c>
      <c r="N44" s="269" t="str">
        <f>IF(SUM(G44:I44)&lt;&gt;F44,"błąd","")</f>
        <v/>
      </c>
    </row>
    <row r="45" spans="1:14" s="266" customFormat="1" ht="24">
      <c r="A45" s="383"/>
      <c r="B45" s="383">
        <v>70004</v>
      </c>
      <c r="C45" s="392"/>
      <c r="D45" s="388" t="s">
        <v>63</v>
      </c>
      <c r="E45" s="358">
        <f>SUM(E46+E48+E53)</f>
        <v>113886</v>
      </c>
      <c r="F45" s="358">
        <f>SUM(F46+F48+F53)</f>
        <v>113548.28</v>
      </c>
      <c r="G45" s="270">
        <f>SUM(G46+G48+G53)</f>
        <v>113548.28</v>
      </c>
      <c r="H45" s="270">
        <f>SUM(H46+H48+H53)</f>
        <v>0</v>
      </c>
      <c r="I45" s="270">
        <f>SUM(I46+I48+I53)</f>
        <v>0</v>
      </c>
      <c r="J45" s="227">
        <f>SUM(F45*100)/E45</f>
        <v>99.703457843808721</v>
      </c>
      <c r="N45" s="269"/>
    </row>
    <row r="46" spans="1:14" s="345" customFormat="1" ht="26.25" customHeight="1">
      <c r="A46" s="360"/>
      <c r="B46" s="360"/>
      <c r="C46" s="360"/>
      <c r="D46" s="363" t="s">
        <v>246</v>
      </c>
      <c r="E46" s="260">
        <f>SUM(E47)</f>
        <v>400</v>
      </c>
      <c r="F46" s="260">
        <f>F47</f>
        <v>390.4</v>
      </c>
      <c r="G46" s="260">
        <f>G47</f>
        <v>390.4</v>
      </c>
      <c r="H46" s="260">
        <f>H47</f>
        <v>0</v>
      </c>
      <c r="I46" s="260">
        <f>I47</f>
        <v>0</v>
      </c>
      <c r="J46" s="262">
        <f>SUM(F46*100)/E46</f>
        <v>97.6</v>
      </c>
    </row>
    <row r="47" spans="1:14" s="266" customFormat="1" ht="24" customHeight="1">
      <c r="A47" s="383"/>
      <c r="B47" s="383"/>
      <c r="C47" s="392">
        <v>3020</v>
      </c>
      <c r="D47" s="365" t="s">
        <v>83</v>
      </c>
      <c r="E47" s="262">
        <v>400</v>
      </c>
      <c r="F47" s="262">
        <v>390.4</v>
      </c>
      <c r="G47" s="260">
        <f>F47</f>
        <v>390.4</v>
      </c>
      <c r="H47" s="260"/>
      <c r="I47" s="260"/>
      <c r="J47" s="262">
        <f t="shared" si="0"/>
        <v>97.6</v>
      </c>
      <c r="N47" s="269"/>
    </row>
    <row r="48" spans="1:14" s="345" customFormat="1" ht="24">
      <c r="A48" s="360"/>
      <c r="B48" s="360"/>
      <c r="C48" s="360"/>
      <c r="D48" s="363" t="s">
        <v>244</v>
      </c>
      <c r="E48" s="260">
        <f>SUM(E49:E52)</f>
        <v>54500</v>
      </c>
      <c r="F48" s="260">
        <f>SUM(F49:F52)</f>
        <v>54456.04</v>
      </c>
      <c r="G48" s="260">
        <f>SUM(G49:G52)</f>
        <v>54456.04</v>
      </c>
      <c r="H48" s="260">
        <f>SUM(H49:H52)</f>
        <v>0</v>
      </c>
      <c r="I48" s="260">
        <f>SUM(I49:I52)</f>
        <v>0</v>
      </c>
      <c r="J48" s="262">
        <f t="shared" si="0"/>
        <v>99.919339449541283</v>
      </c>
    </row>
    <row r="49" spans="1:16" s="266" customFormat="1" ht="15" customHeight="1">
      <c r="A49" s="383"/>
      <c r="B49" s="383"/>
      <c r="C49" s="392">
        <v>4010</v>
      </c>
      <c r="D49" s="365" t="s">
        <v>20</v>
      </c>
      <c r="E49" s="262">
        <v>42385</v>
      </c>
      <c r="F49" s="262">
        <v>42342</v>
      </c>
      <c r="G49" s="260">
        <f t="shared" ref="G49:G59" si="5">F49</f>
        <v>42342</v>
      </c>
      <c r="H49" s="260"/>
      <c r="I49" s="260"/>
      <c r="J49" s="262">
        <f t="shared" si="0"/>
        <v>99.898549014981711</v>
      </c>
      <c r="N49" s="269"/>
    </row>
    <row r="50" spans="1:16" s="266" customFormat="1">
      <c r="A50" s="383"/>
      <c r="B50" s="383"/>
      <c r="C50" s="392">
        <v>4040</v>
      </c>
      <c r="D50" s="365" t="s">
        <v>21</v>
      </c>
      <c r="E50" s="262">
        <v>3209</v>
      </c>
      <c r="F50" s="262">
        <v>3208.92</v>
      </c>
      <c r="G50" s="260">
        <f>F50</f>
        <v>3208.92</v>
      </c>
      <c r="H50" s="260"/>
      <c r="I50" s="260"/>
      <c r="J50" s="262">
        <f t="shared" si="0"/>
        <v>99.997507011530075</v>
      </c>
      <c r="N50" s="269"/>
    </row>
    <row r="51" spans="1:16" s="266" customFormat="1">
      <c r="A51" s="383"/>
      <c r="B51" s="383"/>
      <c r="C51" s="392">
        <v>4110</v>
      </c>
      <c r="D51" s="365" t="s">
        <v>22</v>
      </c>
      <c r="E51" s="262">
        <v>7790</v>
      </c>
      <c r="F51" s="262">
        <v>7789.14</v>
      </c>
      <c r="G51" s="260">
        <f t="shared" si="5"/>
        <v>7789.14</v>
      </c>
      <c r="H51" s="260"/>
      <c r="I51" s="260"/>
      <c r="J51" s="262">
        <f t="shared" si="0"/>
        <v>99.988960205391521</v>
      </c>
      <c r="N51" s="269"/>
      <c r="O51" s="364"/>
      <c r="P51" s="364"/>
    </row>
    <row r="52" spans="1:16" s="266" customFormat="1">
      <c r="A52" s="383"/>
      <c r="B52" s="383"/>
      <c r="C52" s="392">
        <v>4120</v>
      </c>
      <c r="D52" s="365" t="s">
        <v>23</v>
      </c>
      <c r="E52" s="262">
        <v>1116</v>
      </c>
      <c r="F52" s="262">
        <v>1115.98</v>
      </c>
      <c r="G52" s="260">
        <f t="shared" si="5"/>
        <v>1115.98</v>
      </c>
      <c r="H52" s="260"/>
      <c r="I52" s="260"/>
      <c r="J52" s="262">
        <f t="shared" si="0"/>
        <v>99.998207885304666</v>
      </c>
      <c r="N52" s="269"/>
    </row>
    <row r="53" spans="1:16" s="345" customFormat="1" ht="35.25" customHeight="1">
      <c r="A53" s="360"/>
      <c r="B53" s="360"/>
      <c r="C53" s="360"/>
      <c r="D53" s="363" t="s">
        <v>243</v>
      </c>
      <c r="E53" s="260">
        <f>SUM(E54:E59)</f>
        <v>58986</v>
      </c>
      <c r="F53" s="260">
        <f>SUM(F54:F59)</f>
        <v>58701.84</v>
      </c>
      <c r="G53" s="260">
        <f>SUM(G54:G59)</f>
        <v>58701.84</v>
      </c>
      <c r="H53" s="260">
        <f>SUM(H54:H59)</f>
        <v>0</v>
      </c>
      <c r="I53" s="260">
        <f>SUM(I54:I59)</f>
        <v>0</v>
      </c>
      <c r="J53" s="262">
        <f t="shared" si="0"/>
        <v>99.518258569830124</v>
      </c>
    </row>
    <row r="54" spans="1:16" s="228" customFormat="1">
      <c r="A54" s="361"/>
      <c r="B54" s="361"/>
      <c r="C54" s="361">
        <v>4210</v>
      </c>
      <c r="D54" s="365" t="s">
        <v>15</v>
      </c>
      <c r="E54" s="262">
        <v>37500</v>
      </c>
      <c r="F54" s="262">
        <v>37454.379999999997</v>
      </c>
      <c r="G54" s="260">
        <f t="shared" si="5"/>
        <v>37454.379999999997</v>
      </c>
      <c r="H54" s="366"/>
      <c r="I54" s="366"/>
      <c r="J54" s="262">
        <f t="shared" si="0"/>
        <v>99.878346666666658</v>
      </c>
      <c r="N54" s="269" t="str">
        <f>IF(SUM(G54:I54)&lt;&gt;F54,"błąd","")</f>
        <v/>
      </c>
    </row>
    <row r="55" spans="1:16" s="228" customFormat="1">
      <c r="A55" s="361"/>
      <c r="B55" s="361"/>
      <c r="C55" s="361">
        <v>4260</v>
      </c>
      <c r="D55" s="365" t="s">
        <v>17</v>
      </c>
      <c r="E55" s="262">
        <v>4800</v>
      </c>
      <c r="F55" s="262">
        <v>4593.71</v>
      </c>
      <c r="G55" s="260">
        <f t="shared" si="5"/>
        <v>4593.71</v>
      </c>
      <c r="H55" s="366"/>
      <c r="I55" s="366"/>
      <c r="J55" s="262">
        <f t="shared" si="0"/>
        <v>95.702291666666667</v>
      </c>
      <c r="N55" s="269" t="str">
        <f>IF(SUM(G55:I55)&lt;&gt;F55,"błąd","")</f>
        <v/>
      </c>
    </row>
    <row r="56" spans="1:16" s="228" customFormat="1">
      <c r="A56" s="361"/>
      <c r="B56" s="361"/>
      <c r="C56" s="361">
        <v>4270</v>
      </c>
      <c r="D56" s="365" t="s">
        <v>29</v>
      </c>
      <c r="E56" s="262">
        <v>450</v>
      </c>
      <c r="F56" s="262">
        <v>447.99</v>
      </c>
      <c r="G56" s="260">
        <f t="shared" si="5"/>
        <v>447.99</v>
      </c>
      <c r="H56" s="366"/>
      <c r="I56" s="366"/>
      <c r="J56" s="262">
        <f t="shared" si="0"/>
        <v>99.553333333333327</v>
      </c>
      <c r="N56" s="269"/>
    </row>
    <row r="57" spans="1:16" s="228" customFormat="1">
      <c r="A57" s="361"/>
      <c r="B57" s="361"/>
      <c r="C57" s="361">
        <v>4300</v>
      </c>
      <c r="D57" s="365" t="s">
        <v>13</v>
      </c>
      <c r="E57" s="262">
        <v>14020</v>
      </c>
      <c r="F57" s="262">
        <v>14018.96</v>
      </c>
      <c r="G57" s="260">
        <f t="shared" si="5"/>
        <v>14018.96</v>
      </c>
      <c r="H57" s="366"/>
      <c r="I57" s="366"/>
      <c r="J57" s="262">
        <f t="shared" si="0"/>
        <v>99.992582025677606</v>
      </c>
      <c r="N57" s="269" t="str">
        <f>IF(SUM(G57:I57)&lt;&gt;F57,"błąd","")</f>
        <v/>
      </c>
    </row>
    <row r="58" spans="1:16" s="228" customFormat="1">
      <c r="A58" s="361"/>
      <c r="B58" s="361"/>
      <c r="C58" s="361">
        <v>4430</v>
      </c>
      <c r="D58" s="365" t="s">
        <v>4</v>
      </c>
      <c r="E58" s="262">
        <v>1030</v>
      </c>
      <c r="F58" s="262">
        <v>1001.14</v>
      </c>
      <c r="G58" s="260">
        <f t="shared" si="5"/>
        <v>1001.14</v>
      </c>
      <c r="H58" s="366"/>
      <c r="I58" s="366"/>
      <c r="J58" s="262">
        <f t="shared" si="0"/>
        <v>97.198058252427188</v>
      </c>
      <c r="N58" s="269"/>
    </row>
    <row r="59" spans="1:16" s="228" customFormat="1" ht="24">
      <c r="A59" s="361"/>
      <c r="B59" s="361"/>
      <c r="C59" s="361">
        <v>4440</v>
      </c>
      <c r="D59" s="365" t="s">
        <v>25</v>
      </c>
      <c r="E59" s="262">
        <v>1186</v>
      </c>
      <c r="F59" s="262">
        <v>1185.6600000000001</v>
      </c>
      <c r="G59" s="260">
        <f t="shared" si="5"/>
        <v>1185.6600000000001</v>
      </c>
      <c r="H59" s="366"/>
      <c r="I59" s="366"/>
      <c r="J59" s="262">
        <f t="shared" si="0"/>
        <v>99.971332209106251</v>
      </c>
      <c r="N59" s="269"/>
    </row>
    <row r="60" spans="1:16" s="269" customFormat="1" ht="23.25" customHeight="1">
      <c r="A60" s="383"/>
      <c r="B60" s="383">
        <v>70005</v>
      </c>
      <c r="C60" s="383"/>
      <c r="D60" s="388" t="s">
        <v>18</v>
      </c>
      <c r="E60" s="358">
        <f>SUM(E61+E63+E70)</f>
        <v>539839</v>
      </c>
      <c r="F60" s="358">
        <f>SUM(F61+F63+F70)</f>
        <v>539367.31000000006</v>
      </c>
      <c r="G60" s="358">
        <f>SUM(G61+G63+G70)</f>
        <v>539367.31000000006</v>
      </c>
      <c r="H60" s="270">
        <f>SUM(H63)</f>
        <v>0</v>
      </c>
      <c r="I60" s="270">
        <f>SUM(I63)</f>
        <v>0</v>
      </c>
      <c r="J60" s="227">
        <f t="shared" si="0"/>
        <v>99.91262394899222</v>
      </c>
    </row>
    <row r="61" spans="1:16" s="269" customFormat="1" ht="23.25" customHeight="1">
      <c r="A61" s="383"/>
      <c r="B61" s="383"/>
      <c r="C61" s="160"/>
      <c r="D61" s="160" t="s">
        <v>244</v>
      </c>
      <c r="E61" s="260">
        <f>E62</f>
        <v>5200</v>
      </c>
      <c r="F61" s="260">
        <f>F62</f>
        <v>5168</v>
      </c>
      <c r="G61" s="260">
        <f>G62</f>
        <v>5168</v>
      </c>
      <c r="H61" s="260">
        <f>H62</f>
        <v>0</v>
      </c>
      <c r="I61" s="260">
        <f>I62</f>
        <v>0</v>
      </c>
      <c r="J61" s="260">
        <f t="shared" si="0"/>
        <v>99.384615384615387</v>
      </c>
    </row>
    <row r="62" spans="1:16" s="269" customFormat="1" ht="23.25" customHeight="1">
      <c r="A62" s="383"/>
      <c r="B62" s="383"/>
      <c r="C62" s="463">
        <v>4170</v>
      </c>
      <c r="D62" s="183" t="s">
        <v>62</v>
      </c>
      <c r="E62" s="262">
        <v>5200</v>
      </c>
      <c r="F62" s="262">
        <v>5168</v>
      </c>
      <c r="G62" s="260">
        <f>F62</f>
        <v>5168</v>
      </c>
      <c r="H62" s="270"/>
      <c r="I62" s="270"/>
      <c r="J62" s="262">
        <f t="shared" si="0"/>
        <v>99.384615384615387</v>
      </c>
    </row>
    <row r="63" spans="1:16" s="345" customFormat="1" ht="34.5" customHeight="1">
      <c r="A63" s="360"/>
      <c r="B63" s="360"/>
      <c r="C63" s="360"/>
      <c r="D63" s="363" t="s">
        <v>243</v>
      </c>
      <c r="E63" s="260">
        <f>SUM(E64:E69)</f>
        <v>7420</v>
      </c>
      <c r="F63" s="260">
        <f>SUM(F64:F69)</f>
        <v>7390.4299999999994</v>
      </c>
      <c r="G63" s="260">
        <f>SUM(G64:G69)</f>
        <v>7390.4299999999994</v>
      </c>
      <c r="H63" s="260">
        <f>SUM(H64:H71)</f>
        <v>0</v>
      </c>
      <c r="I63" s="260">
        <f>SUM(I64:I71)</f>
        <v>0</v>
      </c>
      <c r="J63" s="262">
        <f t="shared" si="0"/>
        <v>99.601482479784352</v>
      </c>
    </row>
    <row r="64" spans="1:16" s="228" customFormat="1">
      <c r="A64" s="361"/>
      <c r="B64" s="361"/>
      <c r="C64" s="361">
        <v>4210</v>
      </c>
      <c r="D64" s="365" t="s">
        <v>15</v>
      </c>
      <c r="E64" s="262">
        <v>320</v>
      </c>
      <c r="F64" s="262">
        <v>301.2</v>
      </c>
      <c r="G64" s="260">
        <f t="shared" ref="G64:G72" si="6">F64</f>
        <v>301.2</v>
      </c>
      <c r="H64" s="366"/>
      <c r="I64" s="366"/>
      <c r="J64" s="262">
        <f>SUM(F64*100)/E64</f>
        <v>94.125</v>
      </c>
      <c r="N64" s="269" t="str">
        <f>IF(SUM(G64:I64)&lt;&gt;F64,"błąd","")</f>
        <v/>
      </c>
    </row>
    <row r="65" spans="1:14" s="228" customFormat="1">
      <c r="A65" s="361"/>
      <c r="B65" s="361"/>
      <c r="C65" s="361">
        <v>4300</v>
      </c>
      <c r="D65" s="365" t="s">
        <v>13</v>
      </c>
      <c r="E65" s="262">
        <v>2923</v>
      </c>
      <c r="F65" s="262">
        <v>2913.62</v>
      </c>
      <c r="G65" s="260">
        <f t="shared" si="6"/>
        <v>2913.62</v>
      </c>
      <c r="H65" s="366"/>
      <c r="I65" s="366"/>
      <c r="J65" s="262">
        <f>SUM(F65*100)/E65</f>
        <v>99.679096818337328</v>
      </c>
      <c r="N65" s="269"/>
    </row>
    <row r="66" spans="1:14" s="228" customFormat="1" ht="24">
      <c r="A66" s="361"/>
      <c r="B66" s="361"/>
      <c r="C66" s="361">
        <v>4390</v>
      </c>
      <c r="D66" s="365" t="s">
        <v>433</v>
      </c>
      <c r="E66" s="262">
        <v>431</v>
      </c>
      <c r="F66" s="262">
        <v>430.5</v>
      </c>
      <c r="G66" s="260">
        <f t="shared" si="6"/>
        <v>430.5</v>
      </c>
      <c r="H66" s="366"/>
      <c r="I66" s="366"/>
      <c r="J66" s="262">
        <f>SUM(F66*100)/E66</f>
        <v>99.88399071925754</v>
      </c>
      <c r="N66" s="269"/>
    </row>
    <row r="67" spans="1:14" s="228" customFormat="1">
      <c r="A67" s="361"/>
      <c r="B67" s="361"/>
      <c r="C67" s="361">
        <v>4480</v>
      </c>
      <c r="D67" s="365" t="s">
        <v>131</v>
      </c>
      <c r="E67" s="262">
        <v>1916</v>
      </c>
      <c r="F67" s="262">
        <v>1916</v>
      </c>
      <c r="G67" s="260">
        <f t="shared" si="6"/>
        <v>1916</v>
      </c>
      <c r="H67" s="366"/>
      <c r="I67" s="366"/>
      <c r="J67" s="262">
        <f t="shared" si="0"/>
        <v>100</v>
      </c>
      <c r="N67" s="269"/>
    </row>
    <row r="68" spans="1:14" s="228" customFormat="1" ht="24">
      <c r="A68" s="361"/>
      <c r="B68" s="361"/>
      <c r="C68" s="361">
        <v>4500</v>
      </c>
      <c r="D68" s="365" t="s">
        <v>306</v>
      </c>
      <c r="E68" s="262">
        <v>77</v>
      </c>
      <c r="F68" s="262">
        <v>77</v>
      </c>
      <c r="G68" s="260">
        <f t="shared" si="6"/>
        <v>77</v>
      </c>
      <c r="H68" s="366"/>
      <c r="I68" s="366"/>
      <c r="J68" s="262">
        <f t="shared" si="0"/>
        <v>100</v>
      </c>
      <c r="N68" s="269"/>
    </row>
    <row r="69" spans="1:14" s="228" customFormat="1" ht="24">
      <c r="A69" s="361"/>
      <c r="B69" s="361"/>
      <c r="C69" s="465">
        <v>4610</v>
      </c>
      <c r="D69" s="365" t="s">
        <v>209</v>
      </c>
      <c r="E69" s="262">
        <v>1753</v>
      </c>
      <c r="F69" s="262">
        <v>1752.11</v>
      </c>
      <c r="G69" s="260">
        <f t="shared" si="6"/>
        <v>1752.11</v>
      </c>
      <c r="H69" s="366"/>
      <c r="I69" s="366"/>
      <c r="J69" s="262">
        <f t="shared" si="0"/>
        <v>99.94922989161438</v>
      </c>
      <c r="N69" s="343"/>
    </row>
    <row r="70" spans="1:14" s="228" customFormat="1" ht="15.75" customHeight="1">
      <c r="A70" s="361"/>
      <c r="B70" s="361"/>
      <c r="C70" s="521"/>
      <c r="D70" s="363" t="s">
        <v>245</v>
      </c>
      <c r="E70" s="260">
        <f>SUM(E71:E72)</f>
        <v>527219</v>
      </c>
      <c r="F70" s="260">
        <f>SUM(F71:F72)</f>
        <v>526808.88</v>
      </c>
      <c r="G70" s="260">
        <f>SUM(G71:G72)</f>
        <v>526808.88</v>
      </c>
      <c r="H70" s="366"/>
      <c r="I70" s="366"/>
      <c r="J70" s="262">
        <f t="shared" si="0"/>
        <v>99.92221069422763</v>
      </c>
      <c r="N70" s="343"/>
    </row>
    <row r="71" spans="1:14" s="228" customFormat="1" ht="24">
      <c r="A71" s="361"/>
      <c r="B71" s="361"/>
      <c r="C71" s="361">
        <v>6050</v>
      </c>
      <c r="D71" s="396" t="s">
        <v>51</v>
      </c>
      <c r="E71" s="262">
        <v>37970</v>
      </c>
      <c r="F71" s="262">
        <v>37970</v>
      </c>
      <c r="G71" s="260">
        <f t="shared" si="6"/>
        <v>37970</v>
      </c>
      <c r="H71" s="366"/>
      <c r="I71" s="366"/>
      <c r="J71" s="262">
        <f t="shared" si="0"/>
        <v>100</v>
      </c>
      <c r="N71" s="343"/>
    </row>
    <row r="72" spans="1:14" s="228" customFormat="1" ht="24">
      <c r="A72" s="361"/>
      <c r="B72" s="361"/>
      <c r="C72" s="361">
        <v>6060</v>
      </c>
      <c r="D72" s="365" t="s">
        <v>398</v>
      </c>
      <c r="E72" s="262">
        <v>489249</v>
      </c>
      <c r="F72" s="262">
        <v>488838.88</v>
      </c>
      <c r="G72" s="260">
        <f t="shared" si="6"/>
        <v>488838.88</v>
      </c>
      <c r="H72" s="366"/>
      <c r="I72" s="366"/>
      <c r="J72" s="262">
        <f t="shared" si="0"/>
        <v>99.916173563972535</v>
      </c>
      <c r="N72" s="343"/>
    </row>
    <row r="73" spans="1:14" s="343" customFormat="1" ht="14.25" customHeight="1">
      <c r="A73" s="359">
        <v>710</v>
      </c>
      <c r="B73" s="359"/>
      <c r="C73" s="359"/>
      <c r="D73" s="371" t="s">
        <v>80</v>
      </c>
      <c r="E73" s="227">
        <f>SUM(E74+E79)</f>
        <v>36082</v>
      </c>
      <c r="F73" s="227">
        <f>SUM(G73:I73)</f>
        <v>36082</v>
      </c>
      <c r="G73" s="270">
        <f>SUM(G74+G79)</f>
        <v>17082</v>
      </c>
      <c r="H73" s="270">
        <f t="shared" ref="H73:I73" si="7">SUM(H74+H79)</f>
        <v>0</v>
      </c>
      <c r="I73" s="270">
        <f t="shared" si="7"/>
        <v>19000</v>
      </c>
      <c r="J73" s="227">
        <f t="shared" si="0"/>
        <v>100</v>
      </c>
      <c r="N73" s="269" t="str">
        <f>IF(SUM(G73:I73)&lt;&gt;F73,"błąd","")</f>
        <v/>
      </c>
    </row>
    <row r="74" spans="1:14" s="343" customFormat="1" ht="23.25" customHeight="1">
      <c r="A74" s="359"/>
      <c r="B74" s="359">
        <v>71004</v>
      </c>
      <c r="C74" s="359"/>
      <c r="D74" s="371" t="s">
        <v>208</v>
      </c>
      <c r="E74" s="227">
        <f>E77+E75</f>
        <v>17082</v>
      </c>
      <c r="F74" s="227">
        <f>F77+F75</f>
        <v>17082</v>
      </c>
      <c r="G74" s="270">
        <f>G77+G75</f>
        <v>17082</v>
      </c>
      <c r="H74" s="270">
        <f>H77+H75</f>
        <v>0</v>
      </c>
      <c r="I74" s="270">
        <f>I77+I75</f>
        <v>0</v>
      </c>
      <c r="J74" s="227">
        <f t="shared" si="0"/>
        <v>100</v>
      </c>
      <c r="N74" s="269" t="str">
        <f>IF(SUM(G74:I74)&lt;&gt;F74,"błąd","")</f>
        <v/>
      </c>
    </row>
    <row r="75" spans="1:14" s="343" customFormat="1" ht="24" customHeight="1">
      <c r="A75" s="363"/>
      <c r="B75" s="363"/>
      <c r="C75" s="160"/>
      <c r="D75" s="160" t="s">
        <v>244</v>
      </c>
      <c r="E75" s="427">
        <f>E76</f>
        <v>600</v>
      </c>
      <c r="F75" s="427">
        <f>F76</f>
        <v>600</v>
      </c>
      <c r="G75" s="427">
        <f>G76</f>
        <v>600</v>
      </c>
      <c r="H75" s="427">
        <f>H76</f>
        <v>0</v>
      </c>
      <c r="I75" s="427">
        <f>I76</f>
        <v>0</v>
      </c>
      <c r="J75" s="262">
        <f t="shared" si="0"/>
        <v>100</v>
      </c>
      <c r="N75" s="269"/>
    </row>
    <row r="76" spans="1:14" s="343" customFormat="1" ht="17.25" customHeight="1">
      <c r="A76" s="365"/>
      <c r="B76" s="365"/>
      <c r="C76" s="463">
        <v>4170</v>
      </c>
      <c r="D76" s="183" t="s">
        <v>62</v>
      </c>
      <c r="E76" s="428">
        <v>600</v>
      </c>
      <c r="F76" s="428">
        <v>600</v>
      </c>
      <c r="G76" s="427">
        <f>F76</f>
        <v>600</v>
      </c>
      <c r="H76" s="427"/>
      <c r="I76" s="427"/>
      <c r="J76" s="262">
        <f t="shared" si="0"/>
        <v>100</v>
      </c>
      <c r="N76" s="269"/>
    </row>
    <row r="77" spans="1:14" s="345" customFormat="1" ht="35.25" customHeight="1">
      <c r="A77" s="360"/>
      <c r="B77" s="360"/>
      <c r="C77" s="361"/>
      <c r="D77" s="363" t="s">
        <v>243</v>
      </c>
      <c r="E77" s="260">
        <f>E78</f>
        <v>16482</v>
      </c>
      <c r="F77" s="260">
        <f>F78</f>
        <v>16482</v>
      </c>
      <c r="G77" s="260">
        <f>G78</f>
        <v>16482</v>
      </c>
      <c r="H77" s="260">
        <f>H78</f>
        <v>0</v>
      </c>
      <c r="I77" s="260">
        <f>I78</f>
        <v>0</v>
      </c>
      <c r="J77" s="262">
        <f t="shared" si="0"/>
        <v>100</v>
      </c>
    </row>
    <row r="78" spans="1:14" s="228" customFormat="1" ht="15" customHeight="1">
      <c r="A78" s="361"/>
      <c r="B78" s="361"/>
      <c r="C78" s="361">
        <v>4300</v>
      </c>
      <c r="D78" s="365" t="s">
        <v>13</v>
      </c>
      <c r="E78" s="262">
        <v>16482</v>
      </c>
      <c r="F78" s="262">
        <v>16482</v>
      </c>
      <c r="G78" s="260">
        <f>F78</f>
        <v>16482</v>
      </c>
      <c r="H78" s="366"/>
      <c r="I78" s="260"/>
      <c r="J78" s="262">
        <f t="shared" si="0"/>
        <v>100</v>
      </c>
      <c r="N78" s="269" t="str">
        <f>IF(SUM(G78:I78)&lt;&gt;F78,"błąd","")</f>
        <v/>
      </c>
    </row>
    <row r="79" spans="1:14" s="228" customFormat="1" ht="15" customHeight="1">
      <c r="A79" s="361"/>
      <c r="B79" s="359">
        <v>71035</v>
      </c>
      <c r="C79" s="361"/>
      <c r="D79" s="371" t="s">
        <v>408</v>
      </c>
      <c r="E79" s="227">
        <f t="shared" ref="E79:I80" si="8">E80</f>
        <v>19000</v>
      </c>
      <c r="F79" s="227">
        <f t="shared" si="8"/>
        <v>19000</v>
      </c>
      <c r="G79" s="227">
        <f t="shared" si="8"/>
        <v>0</v>
      </c>
      <c r="H79" s="227">
        <f t="shared" si="8"/>
        <v>0</v>
      </c>
      <c r="I79" s="227">
        <f t="shared" si="8"/>
        <v>19000</v>
      </c>
      <c r="J79" s="262">
        <f t="shared" si="0"/>
        <v>100</v>
      </c>
      <c r="N79" s="269"/>
    </row>
    <row r="80" spans="1:14" s="228" customFormat="1" ht="38.25" customHeight="1">
      <c r="A80" s="361"/>
      <c r="B80" s="361"/>
      <c r="C80" s="361"/>
      <c r="D80" s="363" t="s">
        <v>243</v>
      </c>
      <c r="E80" s="260">
        <f t="shared" si="8"/>
        <v>19000</v>
      </c>
      <c r="F80" s="260">
        <f t="shared" si="8"/>
        <v>19000</v>
      </c>
      <c r="G80" s="260"/>
      <c r="H80" s="260"/>
      <c r="I80" s="260">
        <v>19000</v>
      </c>
      <c r="J80" s="262">
        <f t="shared" si="0"/>
        <v>100</v>
      </c>
      <c r="N80" s="269"/>
    </row>
    <row r="81" spans="1:14" s="228" customFormat="1" ht="15" customHeight="1">
      <c r="A81" s="361"/>
      <c r="B81" s="361"/>
      <c r="C81" s="361">
        <v>4270</v>
      </c>
      <c r="D81" s="365" t="s">
        <v>29</v>
      </c>
      <c r="E81" s="262">
        <v>19000</v>
      </c>
      <c r="F81" s="262">
        <v>19000</v>
      </c>
      <c r="G81" s="260">
        <f>F81</f>
        <v>19000</v>
      </c>
      <c r="H81" s="366"/>
      <c r="I81" s="260"/>
      <c r="J81" s="262">
        <f t="shared" si="0"/>
        <v>100</v>
      </c>
      <c r="N81" s="269"/>
    </row>
    <row r="82" spans="1:14" s="269" customFormat="1" ht="16.5" customHeight="1">
      <c r="A82" s="383">
        <v>750</v>
      </c>
      <c r="B82" s="383"/>
      <c r="C82" s="383"/>
      <c r="D82" s="388" t="s">
        <v>19</v>
      </c>
      <c r="E82" s="358">
        <f>E83+E92+E100+E126+E131</f>
        <v>1588903</v>
      </c>
      <c r="F82" s="358">
        <f>F83+F92+F100+F126+F131</f>
        <v>1576519.05</v>
      </c>
      <c r="G82" s="270">
        <f>SUM(G83+G92+G100+G126+G131)</f>
        <v>1535438.59</v>
      </c>
      <c r="H82" s="270">
        <f>SUM(H83+H92+H100+H126+H131)</f>
        <v>41080.460000000006</v>
      </c>
      <c r="I82" s="270">
        <f>SUM(I83+I92+I100+I126+I131)</f>
        <v>0</v>
      </c>
      <c r="J82" s="227">
        <f t="shared" si="0"/>
        <v>99.220597481406983</v>
      </c>
      <c r="N82" s="269" t="str">
        <f>IF(SUM(G82:I82)&lt;&gt;F82,"błąd","")</f>
        <v/>
      </c>
    </row>
    <row r="83" spans="1:14" s="269" customFormat="1">
      <c r="A83" s="383"/>
      <c r="B83" s="383">
        <v>75011</v>
      </c>
      <c r="C83" s="383"/>
      <c r="D83" s="388" t="s">
        <v>7</v>
      </c>
      <c r="E83" s="358">
        <f>SUM(E84+E89)</f>
        <v>41298</v>
      </c>
      <c r="F83" s="358">
        <f t="shared" ref="F83:I83" si="9">SUM(F84+F89)</f>
        <v>41080.460000000006</v>
      </c>
      <c r="G83" s="358">
        <f t="shared" si="9"/>
        <v>0</v>
      </c>
      <c r="H83" s="358">
        <f t="shared" si="9"/>
        <v>41080.460000000006</v>
      </c>
      <c r="I83" s="358">
        <f t="shared" si="9"/>
        <v>0</v>
      </c>
      <c r="J83" s="227">
        <f t="shared" si="0"/>
        <v>99.47324325633204</v>
      </c>
    </row>
    <row r="84" spans="1:14" s="345" customFormat="1" ht="24">
      <c r="A84" s="360"/>
      <c r="B84" s="360"/>
      <c r="C84" s="360"/>
      <c r="D84" s="363" t="s">
        <v>244</v>
      </c>
      <c r="E84" s="260">
        <f>SUM(E85:E88)</f>
        <v>40294</v>
      </c>
      <c r="F84" s="260">
        <f>SUM(F85:F88)</f>
        <v>40076.460000000006</v>
      </c>
      <c r="G84" s="260">
        <f>SUM(G85:G88)</f>
        <v>0</v>
      </c>
      <c r="H84" s="260">
        <f>SUM(H85:H88)</f>
        <v>40076.460000000006</v>
      </c>
      <c r="I84" s="260">
        <f>SUM(I85:I88)</f>
        <v>0</v>
      </c>
      <c r="J84" s="262">
        <f t="shared" si="0"/>
        <v>99.46011813173179</v>
      </c>
    </row>
    <row r="85" spans="1:14" s="228" customFormat="1" ht="12.75" customHeight="1">
      <c r="A85" s="361"/>
      <c r="B85" s="361"/>
      <c r="C85" s="361">
        <v>4010</v>
      </c>
      <c r="D85" s="365" t="s">
        <v>20</v>
      </c>
      <c r="E85" s="262">
        <v>32275.19</v>
      </c>
      <c r="F85" s="262">
        <v>32093.24</v>
      </c>
      <c r="G85" s="260"/>
      <c r="H85" s="260">
        <v>32093.24</v>
      </c>
      <c r="I85" s="366"/>
      <c r="J85" s="262">
        <f t="shared" si="0"/>
        <v>99.436254286961599</v>
      </c>
      <c r="K85" s="394">
        <f>SUM(E85:E88)</f>
        <v>40294</v>
      </c>
      <c r="L85" s="394">
        <f>SUM(F85:F88)</f>
        <v>40076.460000000006</v>
      </c>
      <c r="N85" s="269" t="str">
        <f>IF(SUM(G85:I85)&lt;&gt;F85,"błąd","")</f>
        <v/>
      </c>
    </row>
    <row r="86" spans="1:14" s="228" customFormat="1" ht="12.75" customHeight="1">
      <c r="A86" s="361"/>
      <c r="B86" s="361"/>
      <c r="C86" s="361">
        <v>4040</v>
      </c>
      <c r="D86" s="365" t="s">
        <v>21</v>
      </c>
      <c r="E86" s="262">
        <v>1429.53</v>
      </c>
      <c r="F86" s="262">
        <v>1429.53</v>
      </c>
      <c r="G86" s="260"/>
      <c r="H86" s="260">
        <f>F86</f>
        <v>1429.53</v>
      </c>
      <c r="I86" s="366"/>
      <c r="J86" s="262">
        <f t="shared" si="0"/>
        <v>100</v>
      </c>
      <c r="K86" s="394"/>
      <c r="L86" s="394"/>
      <c r="N86" s="269"/>
    </row>
    <row r="87" spans="1:14" s="228" customFormat="1">
      <c r="A87" s="361"/>
      <c r="B87" s="361"/>
      <c r="C87" s="361">
        <v>4110</v>
      </c>
      <c r="D87" s="365" t="s">
        <v>22</v>
      </c>
      <c r="E87" s="262">
        <v>5763.5</v>
      </c>
      <c r="F87" s="262">
        <v>5732.37</v>
      </c>
      <c r="G87" s="260"/>
      <c r="H87" s="260">
        <v>5732.37</v>
      </c>
      <c r="I87" s="366"/>
      <c r="J87" s="262">
        <f t="shared" si="0"/>
        <v>99.459876810965554</v>
      </c>
      <c r="N87" s="269" t="str">
        <f>IF(SUM(G87:I87)&lt;&gt;F87,"błąd","")</f>
        <v/>
      </c>
    </row>
    <row r="88" spans="1:14" s="228" customFormat="1">
      <c r="A88" s="361"/>
      <c r="B88" s="361"/>
      <c r="C88" s="361">
        <v>4120</v>
      </c>
      <c r="D88" s="365" t="s">
        <v>23</v>
      </c>
      <c r="E88" s="262">
        <v>825.78</v>
      </c>
      <c r="F88" s="262">
        <v>821.32</v>
      </c>
      <c r="G88" s="260"/>
      <c r="H88" s="260">
        <f>F88</f>
        <v>821.32</v>
      </c>
      <c r="I88" s="366"/>
      <c r="J88" s="262">
        <f t="shared" si="0"/>
        <v>99.459904575068421</v>
      </c>
      <c r="N88" s="269" t="str">
        <f>IF(SUM(G88:I88)&lt;&gt;F88,"błąd","")</f>
        <v/>
      </c>
    </row>
    <row r="89" spans="1:14" s="228" customFormat="1" ht="36">
      <c r="A89" s="361"/>
      <c r="B89" s="361"/>
      <c r="C89" s="361"/>
      <c r="D89" s="363" t="s">
        <v>243</v>
      </c>
      <c r="E89" s="260">
        <f>SUM(E90:E91)</f>
        <v>1004</v>
      </c>
      <c r="F89" s="260">
        <f t="shared" ref="F89:I89" si="10">SUM(F90:F91)</f>
        <v>1004</v>
      </c>
      <c r="G89" s="260">
        <f t="shared" si="10"/>
        <v>0</v>
      </c>
      <c r="H89" s="260">
        <f t="shared" si="10"/>
        <v>1004</v>
      </c>
      <c r="I89" s="260">
        <f t="shared" si="10"/>
        <v>0</v>
      </c>
      <c r="J89" s="260">
        <f t="shared" si="0"/>
        <v>100</v>
      </c>
      <c r="N89" s="269"/>
    </row>
    <row r="90" spans="1:14" s="228" customFormat="1">
      <c r="A90" s="361"/>
      <c r="B90" s="361"/>
      <c r="C90" s="361">
        <v>4210</v>
      </c>
      <c r="D90" s="365" t="s">
        <v>15</v>
      </c>
      <c r="E90" s="262">
        <v>998</v>
      </c>
      <c r="F90" s="262">
        <v>998</v>
      </c>
      <c r="G90" s="260"/>
      <c r="H90" s="260">
        <v>998</v>
      </c>
      <c r="I90" s="366"/>
      <c r="J90" s="262">
        <f t="shared" si="0"/>
        <v>100</v>
      </c>
      <c r="N90" s="269"/>
    </row>
    <row r="91" spans="1:14" s="228" customFormat="1">
      <c r="A91" s="361"/>
      <c r="B91" s="361"/>
      <c r="C91" s="361">
        <v>4300</v>
      </c>
      <c r="D91" s="365" t="s">
        <v>13</v>
      </c>
      <c r="E91" s="262">
        <v>6</v>
      </c>
      <c r="F91" s="262">
        <v>6</v>
      </c>
      <c r="G91" s="260"/>
      <c r="H91" s="260">
        <v>6</v>
      </c>
      <c r="I91" s="366"/>
      <c r="J91" s="262">
        <f t="shared" si="0"/>
        <v>100</v>
      </c>
      <c r="N91" s="269"/>
    </row>
    <row r="92" spans="1:14" s="269" customFormat="1">
      <c r="A92" s="383"/>
      <c r="B92" s="383">
        <v>75022</v>
      </c>
      <c r="C92" s="383"/>
      <c r="D92" s="388" t="s">
        <v>26</v>
      </c>
      <c r="E92" s="358">
        <f>SUM(E93+E95)</f>
        <v>85900</v>
      </c>
      <c r="F92" s="358">
        <f>SUM(F93+F95)</f>
        <v>84838.62</v>
      </c>
      <c r="G92" s="270">
        <f>SUM(G93+G95)</f>
        <v>84838.62</v>
      </c>
      <c r="H92" s="270">
        <f>SUM(H93+H95)</f>
        <v>0</v>
      </c>
      <c r="I92" s="270">
        <f>SUM(I93+I95)</f>
        <v>0</v>
      </c>
      <c r="J92" s="227">
        <f t="shared" si="0"/>
        <v>98.764400465657744</v>
      </c>
      <c r="N92" s="269" t="str">
        <f>IF(SUM(G92:I92)&lt;&gt;F92,"błąd","")</f>
        <v/>
      </c>
    </row>
    <row r="93" spans="1:14" s="345" customFormat="1" ht="26.25" customHeight="1">
      <c r="A93" s="360"/>
      <c r="B93" s="360"/>
      <c r="C93" s="360"/>
      <c r="D93" s="363" t="s">
        <v>246</v>
      </c>
      <c r="E93" s="260">
        <f>SUM(E94)</f>
        <v>74200</v>
      </c>
      <c r="F93" s="260">
        <f>F94</f>
        <v>73198.36</v>
      </c>
      <c r="G93" s="260">
        <f>G94</f>
        <v>73198.36</v>
      </c>
      <c r="H93" s="260">
        <f>H94</f>
        <v>0</v>
      </c>
      <c r="I93" s="260">
        <f>I94</f>
        <v>0</v>
      </c>
      <c r="J93" s="262">
        <f>SUM(F93*100)/E93</f>
        <v>98.650080862533699</v>
      </c>
      <c r="N93" s="345" t="str">
        <f>IF(SUM(G93:I93)&lt;&gt;F93,"błąd","")</f>
        <v/>
      </c>
    </row>
    <row r="94" spans="1:14" s="228" customFormat="1" ht="24">
      <c r="A94" s="361"/>
      <c r="B94" s="361"/>
      <c r="C94" s="361">
        <v>3030</v>
      </c>
      <c r="D94" s="365" t="s">
        <v>52</v>
      </c>
      <c r="E94" s="262">
        <v>74200</v>
      </c>
      <c r="F94" s="262">
        <v>73198.36</v>
      </c>
      <c r="G94" s="260">
        <f>F94</f>
        <v>73198.36</v>
      </c>
      <c r="H94" s="366"/>
      <c r="I94" s="366"/>
      <c r="J94" s="262">
        <f t="shared" si="0"/>
        <v>98.650080862533699</v>
      </c>
      <c r="N94" s="269" t="str">
        <f>IF(SUM(G94:I94)&lt;&gt;F94,"błąd","")</f>
        <v/>
      </c>
    </row>
    <row r="95" spans="1:14" s="345" customFormat="1" ht="35.25" customHeight="1">
      <c r="A95" s="360"/>
      <c r="B95" s="360"/>
      <c r="C95" s="360"/>
      <c r="D95" s="363" t="s">
        <v>243</v>
      </c>
      <c r="E95" s="260">
        <f>SUM(E96:E99)</f>
        <v>11700</v>
      </c>
      <c r="F95" s="260">
        <f>SUM(F96:F99)</f>
        <v>11640.26</v>
      </c>
      <c r="G95" s="260">
        <f t="shared" ref="G95:I95" si="11">SUM(G96:G99)</f>
        <v>11640.26</v>
      </c>
      <c r="H95" s="260">
        <f t="shared" si="11"/>
        <v>0</v>
      </c>
      <c r="I95" s="260">
        <f t="shared" si="11"/>
        <v>0</v>
      </c>
      <c r="J95" s="262">
        <f t="shared" si="0"/>
        <v>99.489401709401704</v>
      </c>
      <c r="N95" s="357"/>
    </row>
    <row r="96" spans="1:14" s="228" customFormat="1">
      <c r="A96" s="361"/>
      <c r="B96" s="361"/>
      <c r="C96" s="361">
        <v>4210</v>
      </c>
      <c r="D96" s="365" t="s">
        <v>15</v>
      </c>
      <c r="E96" s="262">
        <v>9119</v>
      </c>
      <c r="F96" s="262">
        <v>9116.4</v>
      </c>
      <c r="G96" s="260">
        <f>F96</f>
        <v>9116.4</v>
      </c>
      <c r="H96" s="366"/>
      <c r="I96" s="366"/>
      <c r="J96" s="262">
        <f t="shared" si="0"/>
        <v>99.971488101765544</v>
      </c>
      <c r="N96" s="269" t="str">
        <f>IF(SUM(G96:I96)&lt;&gt;F96,"błąd","")</f>
        <v/>
      </c>
    </row>
    <row r="97" spans="1:16" s="139" customFormat="1">
      <c r="A97" s="403"/>
      <c r="B97" s="403"/>
      <c r="C97" s="403">
        <v>4220</v>
      </c>
      <c r="D97" s="183" t="s">
        <v>39</v>
      </c>
      <c r="E97" s="130">
        <v>231</v>
      </c>
      <c r="F97" s="130">
        <v>230.01</v>
      </c>
      <c r="G97" s="126">
        <f>F97</f>
        <v>230.01</v>
      </c>
      <c r="H97" s="404"/>
      <c r="I97" s="404"/>
      <c r="J97" s="130"/>
      <c r="N97" s="122"/>
    </row>
    <row r="98" spans="1:16" s="228" customFormat="1">
      <c r="A98" s="361"/>
      <c r="B98" s="361"/>
      <c r="C98" s="361">
        <v>4300</v>
      </c>
      <c r="D98" s="365" t="s">
        <v>13</v>
      </c>
      <c r="E98" s="262">
        <v>1940</v>
      </c>
      <c r="F98" s="262">
        <v>1892.67</v>
      </c>
      <c r="G98" s="260">
        <f>F98</f>
        <v>1892.67</v>
      </c>
      <c r="H98" s="366"/>
      <c r="I98" s="366"/>
      <c r="J98" s="262">
        <f t="shared" si="0"/>
        <v>97.560309278350516</v>
      </c>
      <c r="N98" s="269" t="str">
        <f>IF(SUM(G98:I98)&lt;&gt;F98,"błąd","")</f>
        <v/>
      </c>
    </row>
    <row r="99" spans="1:16" s="228" customFormat="1">
      <c r="A99" s="361"/>
      <c r="B99" s="361"/>
      <c r="C99" s="361">
        <v>4410</v>
      </c>
      <c r="D99" s="365" t="s">
        <v>24</v>
      </c>
      <c r="E99" s="262">
        <v>410</v>
      </c>
      <c r="F99" s="262">
        <v>401.18</v>
      </c>
      <c r="G99" s="260">
        <f>F99</f>
        <v>401.18</v>
      </c>
      <c r="H99" s="366"/>
      <c r="I99" s="366"/>
      <c r="J99" s="262">
        <f t="shared" si="0"/>
        <v>97.848780487804873</v>
      </c>
      <c r="N99" s="269"/>
    </row>
    <row r="100" spans="1:16" s="269" customFormat="1">
      <c r="A100" s="383"/>
      <c r="B100" s="383">
        <v>75023</v>
      </c>
      <c r="C100" s="383"/>
      <c r="D100" s="388" t="s">
        <v>8</v>
      </c>
      <c r="E100" s="358">
        <f>SUM(E101+E103+E110)</f>
        <v>1399755</v>
      </c>
      <c r="F100" s="358">
        <f>SUM(F101+F103+F110)</f>
        <v>1390792.44</v>
      </c>
      <c r="G100" s="270">
        <f>SUM(G101+G103+G110)</f>
        <v>1390792.44</v>
      </c>
      <c r="H100" s="270">
        <f>SUM(H101+H103+H110)</f>
        <v>0</v>
      </c>
      <c r="I100" s="270">
        <f>SUM(I101+I103+I110)</f>
        <v>0</v>
      </c>
      <c r="J100" s="227">
        <f t="shared" si="0"/>
        <v>99.359705091248117</v>
      </c>
      <c r="N100" s="269" t="str">
        <f>IF(SUM(G100:I100)&lt;&gt;F100,"błąd","")</f>
        <v/>
      </c>
    </row>
    <row r="101" spans="1:16" s="345" customFormat="1" ht="27" customHeight="1">
      <c r="A101" s="360"/>
      <c r="B101" s="360"/>
      <c r="C101" s="360"/>
      <c r="D101" s="363" t="s">
        <v>246</v>
      </c>
      <c r="E101" s="260">
        <f>SUM(E102)</f>
        <v>13480</v>
      </c>
      <c r="F101" s="260">
        <f>F102</f>
        <v>13418.71</v>
      </c>
      <c r="G101" s="260">
        <f>G102</f>
        <v>13418.71</v>
      </c>
      <c r="H101" s="260">
        <f>H102</f>
        <v>0</v>
      </c>
      <c r="I101" s="260">
        <f>I102</f>
        <v>0</v>
      </c>
      <c r="J101" s="262">
        <f t="shared" si="0"/>
        <v>99.545326409495544</v>
      </c>
      <c r="N101" s="345" t="str">
        <f>IF(SUM(G101:I101)&lt;&gt;F101,"błąd","")</f>
        <v/>
      </c>
    </row>
    <row r="102" spans="1:16" s="228" customFormat="1" ht="29.25" customHeight="1">
      <c r="A102" s="361"/>
      <c r="B102" s="361"/>
      <c r="C102" s="361">
        <v>3020</v>
      </c>
      <c r="D102" s="365" t="s">
        <v>83</v>
      </c>
      <c r="E102" s="262">
        <v>13480</v>
      </c>
      <c r="F102" s="262">
        <v>13418.71</v>
      </c>
      <c r="G102" s="260">
        <f>F102</f>
        <v>13418.71</v>
      </c>
      <c r="H102" s="366"/>
      <c r="I102" s="366"/>
      <c r="J102" s="262">
        <f t="shared" si="0"/>
        <v>99.545326409495544</v>
      </c>
      <c r="N102" s="269" t="str">
        <f>IF(SUM(G102:I102)&lt;&gt;F102,"błąd","")</f>
        <v/>
      </c>
    </row>
    <row r="103" spans="1:16" s="345" customFormat="1" ht="24">
      <c r="A103" s="360"/>
      <c r="B103" s="360"/>
      <c r="C103" s="360"/>
      <c r="D103" s="363" t="s">
        <v>244</v>
      </c>
      <c r="E103" s="260">
        <f>SUM(E104:E109)</f>
        <v>1185397</v>
      </c>
      <c r="F103" s="260">
        <f>SUM(F104:F109)</f>
        <v>1178420.3499999999</v>
      </c>
      <c r="G103" s="260">
        <f>SUM(G104:G109)</f>
        <v>1178420.3499999999</v>
      </c>
      <c r="H103" s="260">
        <f>SUM(H104:H109)</f>
        <v>0</v>
      </c>
      <c r="I103" s="260">
        <f>SUM(I104:I109)</f>
        <v>0</v>
      </c>
      <c r="J103" s="262">
        <f t="shared" si="0"/>
        <v>99.411450341109344</v>
      </c>
      <c r="N103" s="357"/>
    </row>
    <row r="104" spans="1:16" s="228" customFormat="1" ht="12.75" customHeight="1">
      <c r="A104" s="361"/>
      <c r="B104" s="361"/>
      <c r="C104" s="361">
        <v>4010</v>
      </c>
      <c r="D104" s="365" t="s">
        <v>27</v>
      </c>
      <c r="E104" s="262">
        <v>878330</v>
      </c>
      <c r="F104" s="262">
        <v>873493.82</v>
      </c>
      <c r="G104" s="260">
        <f t="shared" ref="G104:G125" si="12">F104</f>
        <v>873493.82</v>
      </c>
      <c r="H104" s="366"/>
      <c r="I104" s="366"/>
      <c r="J104" s="262">
        <f t="shared" si="0"/>
        <v>99.449389181742632</v>
      </c>
      <c r="K104" s="394">
        <f>SUM(E104:E109)</f>
        <v>1185397</v>
      </c>
      <c r="L104" s="394">
        <f>SUM(F104:F109)</f>
        <v>1178420.3499999999</v>
      </c>
      <c r="N104" s="269" t="str">
        <f>IF(SUM(G104:I104)&lt;&gt;F104,"błąd","")</f>
        <v/>
      </c>
      <c r="O104" s="356"/>
      <c r="P104" s="356"/>
    </row>
    <row r="105" spans="1:16" s="228" customFormat="1">
      <c r="A105" s="361"/>
      <c r="B105" s="361"/>
      <c r="C105" s="361">
        <v>4040</v>
      </c>
      <c r="D105" s="365" t="s">
        <v>21</v>
      </c>
      <c r="E105" s="262">
        <v>67838</v>
      </c>
      <c r="F105" s="262">
        <v>67837.98</v>
      </c>
      <c r="G105" s="260">
        <f t="shared" si="12"/>
        <v>67837.98</v>
      </c>
      <c r="H105" s="366"/>
      <c r="I105" s="366"/>
      <c r="J105" s="262">
        <f t="shared" si="0"/>
        <v>99.999970517998761</v>
      </c>
      <c r="N105" s="269" t="str">
        <f>IF(SUM(G105:I105)&lt;&gt;F105,"błąd","")</f>
        <v/>
      </c>
    </row>
    <row r="106" spans="1:16" s="228" customFormat="1" ht="24">
      <c r="A106" s="361"/>
      <c r="B106" s="361"/>
      <c r="C106" s="361">
        <v>4100</v>
      </c>
      <c r="D106" s="365" t="s">
        <v>302</v>
      </c>
      <c r="E106" s="262">
        <v>23000</v>
      </c>
      <c r="F106" s="262">
        <v>22405</v>
      </c>
      <c r="G106" s="260">
        <f>F106</f>
        <v>22405</v>
      </c>
      <c r="H106" s="366"/>
      <c r="I106" s="366"/>
      <c r="J106" s="262">
        <f t="shared" si="0"/>
        <v>97.413043478260875</v>
      </c>
      <c r="N106" s="269"/>
    </row>
    <row r="107" spans="1:16" s="228" customFormat="1">
      <c r="A107" s="361"/>
      <c r="B107" s="361"/>
      <c r="C107" s="361">
        <v>4110</v>
      </c>
      <c r="D107" s="365" t="s">
        <v>28</v>
      </c>
      <c r="E107" s="262">
        <v>155309</v>
      </c>
      <c r="F107" s="262">
        <v>154047.96</v>
      </c>
      <c r="G107" s="260">
        <f t="shared" si="12"/>
        <v>154047.96</v>
      </c>
      <c r="H107" s="366"/>
      <c r="I107" s="366"/>
      <c r="J107" s="262">
        <f t="shared" si="0"/>
        <v>99.188044479070754</v>
      </c>
      <c r="N107" s="269" t="str">
        <f>IF(SUM(G107:I107)&lt;&gt;F107,"błąd","")</f>
        <v/>
      </c>
    </row>
    <row r="108" spans="1:16" s="228" customFormat="1">
      <c r="A108" s="361"/>
      <c r="B108" s="361"/>
      <c r="C108" s="361">
        <v>4120</v>
      </c>
      <c r="D108" s="365" t="s">
        <v>23</v>
      </c>
      <c r="E108" s="262">
        <v>17000</v>
      </c>
      <c r="F108" s="262">
        <v>16717.14</v>
      </c>
      <c r="G108" s="260">
        <f t="shared" si="12"/>
        <v>16717.14</v>
      </c>
      <c r="H108" s="366"/>
      <c r="I108" s="366"/>
      <c r="J108" s="262">
        <f t="shared" si="0"/>
        <v>98.336117647058828</v>
      </c>
      <c r="N108" s="269" t="str">
        <f>IF(SUM(G108:I108)&lt;&gt;F108,"błąd","")</f>
        <v/>
      </c>
    </row>
    <row r="109" spans="1:16" s="228" customFormat="1">
      <c r="A109" s="361"/>
      <c r="B109" s="361"/>
      <c r="C109" s="361">
        <v>4170</v>
      </c>
      <c r="D109" s="365" t="s">
        <v>62</v>
      </c>
      <c r="E109" s="262">
        <v>43920</v>
      </c>
      <c r="F109" s="262">
        <v>43918.45</v>
      </c>
      <c r="G109" s="260">
        <f t="shared" si="12"/>
        <v>43918.45</v>
      </c>
      <c r="H109" s="366"/>
      <c r="I109" s="366"/>
      <c r="J109" s="262">
        <f t="shared" si="0"/>
        <v>99.996470856102007</v>
      </c>
      <c r="N109" s="269" t="str">
        <f>IF(SUM(G109:I109)&lt;&gt;F109,"błąd","")</f>
        <v/>
      </c>
    </row>
    <row r="110" spans="1:16" s="228" customFormat="1" ht="36.75" customHeight="1">
      <c r="A110" s="361"/>
      <c r="B110" s="361"/>
      <c r="C110" s="361"/>
      <c r="D110" s="363" t="s">
        <v>243</v>
      </c>
      <c r="E110" s="262">
        <f>SUM(E111:E125)</f>
        <v>200878</v>
      </c>
      <c r="F110" s="262">
        <f>SUM(F111:F125)</f>
        <v>198953.38000000003</v>
      </c>
      <c r="G110" s="260">
        <f>SUM(G111:G125)</f>
        <v>198953.38000000003</v>
      </c>
      <c r="H110" s="260">
        <f>SUM(H111:H125)</f>
        <v>0</v>
      </c>
      <c r="I110" s="260">
        <f>SUM(I111:I125)</f>
        <v>0</v>
      </c>
      <c r="J110" s="262">
        <f t="shared" si="0"/>
        <v>99.041896076225385</v>
      </c>
      <c r="N110" s="269"/>
    </row>
    <row r="111" spans="1:16" s="228" customFormat="1">
      <c r="A111" s="361"/>
      <c r="B111" s="361"/>
      <c r="C111" s="361">
        <v>4210</v>
      </c>
      <c r="D111" s="365" t="s">
        <v>15</v>
      </c>
      <c r="E111" s="262">
        <v>52589</v>
      </c>
      <c r="F111" s="262">
        <v>52374.46</v>
      </c>
      <c r="G111" s="260">
        <f t="shared" si="12"/>
        <v>52374.46</v>
      </c>
      <c r="H111" s="366"/>
      <c r="I111" s="366"/>
      <c r="J111" s="262">
        <f t="shared" si="0"/>
        <v>99.592043963566525</v>
      </c>
      <c r="N111" s="269" t="str">
        <f t="shared" ref="N111:N125" si="13">IF(SUM(G111:I111)&lt;&gt;F111,"błąd","")</f>
        <v/>
      </c>
    </row>
    <row r="112" spans="1:16" s="139" customFormat="1">
      <c r="A112" s="403"/>
      <c r="B112" s="403"/>
      <c r="C112" s="403">
        <v>4220</v>
      </c>
      <c r="D112" s="183" t="s">
        <v>39</v>
      </c>
      <c r="E112" s="130">
        <v>386</v>
      </c>
      <c r="F112" s="130">
        <v>385.31</v>
      </c>
      <c r="G112" s="126">
        <f t="shared" si="12"/>
        <v>385.31</v>
      </c>
      <c r="H112" s="404"/>
      <c r="I112" s="404"/>
      <c r="J112" s="130">
        <f t="shared" si="0"/>
        <v>99.821243523316056</v>
      </c>
      <c r="N112" s="122" t="str">
        <f t="shared" si="13"/>
        <v/>
      </c>
    </row>
    <row r="113" spans="1:14" s="228" customFormat="1">
      <c r="A113" s="361"/>
      <c r="B113" s="361"/>
      <c r="C113" s="361">
        <v>4260</v>
      </c>
      <c r="D113" s="365" t="s">
        <v>17</v>
      </c>
      <c r="E113" s="262">
        <v>11500</v>
      </c>
      <c r="F113" s="262">
        <v>11370.34</v>
      </c>
      <c r="G113" s="260">
        <f t="shared" si="12"/>
        <v>11370.34</v>
      </c>
      <c r="H113" s="366"/>
      <c r="I113" s="366"/>
      <c r="J113" s="262">
        <f t="shared" si="0"/>
        <v>98.872521739130434</v>
      </c>
      <c r="N113" s="269" t="str">
        <f t="shared" si="13"/>
        <v/>
      </c>
    </row>
    <row r="114" spans="1:14" s="228" customFormat="1">
      <c r="A114" s="361"/>
      <c r="B114" s="361"/>
      <c r="C114" s="361">
        <v>4270</v>
      </c>
      <c r="D114" s="365" t="s">
        <v>29</v>
      </c>
      <c r="E114" s="262">
        <v>10300</v>
      </c>
      <c r="F114" s="262">
        <v>10219.64</v>
      </c>
      <c r="G114" s="260">
        <f t="shared" si="12"/>
        <v>10219.64</v>
      </c>
      <c r="H114" s="366"/>
      <c r="I114" s="366"/>
      <c r="J114" s="262">
        <f t="shared" si="0"/>
        <v>99.219805825242716</v>
      </c>
      <c r="N114" s="269" t="str">
        <f t="shared" si="13"/>
        <v/>
      </c>
    </row>
    <row r="115" spans="1:14" s="228" customFormat="1">
      <c r="A115" s="361"/>
      <c r="B115" s="361"/>
      <c r="C115" s="361">
        <v>4280</v>
      </c>
      <c r="D115" s="365" t="s">
        <v>61</v>
      </c>
      <c r="E115" s="262">
        <v>180</v>
      </c>
      <c r="F115" s="262">
        <v>180</v>
      </c>
      <c r="G115" s="260">
        <f t="shared" si="12"/>
        <v>180</v>
      </c>
      <c r="H115" s="366"/>
      <c r="I115" s="366"/>
      <c r="J115" s="262">
        <f t="shared" si="0"/>
        <v>100</v>
      </c>
      <c r="N115" s="269" t="str">
        <f t="shared" si="13"/>
        <v/>
      </c>
    </row>
    <row r="116" spans="1:14" s="228" customFormat="1">
      <c r="A116" s="361"/>
      <c r="B116" s="361"/>
      <c r="C116" s="361">
        <v>4300</v>
      </c>
      <c r="D116" s="365" t="s">
        <v>13</v>
      </c>
      <c r="E116" s="262">
        <v>63594</v>
      </c>
      <c r="F116" s="262">
        <v>63227.89</v>
      </c>
      <c r="G116" s="260">
        <f t="shared" si="12"/>
        <v>63227.89</v>
      </c>
      <c r="H116" s="366"/>
      <c r="I116" s="366"/>
      <c r="J116" s="262">
        <f t="shared" si="0"/>
        <v>99.42430103468881</v>
      </c>
      <c r="N116" s="269" t="str">
        <f t="shared" si="13"/>
        <v/>
      </c>
    </row>
    <row r="117" spans="1:14" s="228" customFormat="1" ht="26.25" customHeight="1">
      <c r="A117" s="361"/>
      <c r="B117" s="361"/>
      <c r="C117" s="361">
        <v>4360</v>
      </c>
      <c r="D117" s="365" t="s">
        <v>315</v>
      </c>
      <c r="E117" s="262">
        <v>8040</v>
      </c>
      <c r="F117" s="262">
        <v>7846.88</v>
      </c>
      <c r="G117" s="260">
        <f t="shared" si="12"/>
        <v>7846.88</v>
      </c>
      <c r="H117" s="366"/>
      <c r="I117" s="366"/>
      <c r="J117" s="262">
        <f t="shared" si="0"/>
        <v>97.598009950248752</v>
      </c>
      <c r="N117" s="269" t="str">
        <f t="shared" si="13"/>
        <v/>
      </c>
    </row>
    <row r="118" spans="1:14" s="228" customFormat="1" ht="26.25" customHeight="1">
      <c r="A118" s="361"/>
      <c r="B118" s="361"/>
      <c r="C118" s="361">
        <v>4390</v>
      </c>
      <c r="D118" s="365" t="s">
        <v>433</v>
      </c>
      <c r="E118" s="262">
        <v>3321</v>
      </c>
      <c r="F118" s="262">
        <v>3321</v>
      </c>
      <c r="G118" s="260">
        <f t="shared" si="12"/>
        <v>3321</v>
      </c>
      <c r="H118" s="366"/>
      <c r="I118" s="366"/>
      <c r="J118" s="262">
        <f t="shared" si="0"/>
        <v>100</v>
      </c>
      <c r="N118" s="269" t="str">
        <f t="shared" si="13"/>
        <v/>
      </c>
    </row>
    <row r="119" spans="1:14" s="228" customFormat="1">
      <c r="A119" s="361"/>
      <c r="B119" s="361"/>
      <c r="C119" s="361">
        <v>4410</v>
      </c>
      <c r="D119" s="365" t="s">
        <v>24</v>
      </c>
      <c r="E119" s="262">
        <v>9350</v>
      </c>
      <c r="F119" s="262">
        <v>9318.06</v>
      </c>
      <c r="G119" s="260">
        <f t="shared" si="12"/>
        <v>9318.06</v>
      </c>
      <c r="H119" s="366"/>
      <c r="I119" s="366"/>
      <c r="J119" s="262">
        <f t="shared" si="0"/>
        <v>99.658395721925132</v>
      </c>
      <c r="N119" s="269" t="str">
        <f t="shared" si="13"/>
        <v/>
      </c>
    </row>
    <row r="120" spans="1:14" s="228" customFormat="1">
      <c r="A120" s="361"/>
      <c r="B120" s="361"/>
      <c r="C120" s="361">
        <v>4430</v>
      </c>
      <c r="D120" s="365" t="s">
        <v>4</v>
      </c>
      <c r="E120" s="262">
        <v>1900</v>
      </c>
      <c r="F120" s="262">
        <v>1437.1</v>
      </c>
      <c r="G120" s="260">
        <f t="shared" si="12"/>
        <v>1437.1</v>
      </c>
      <c r="H120" s="366"/>
      <c r="I120" s="366"/>
      <c r="J120" s="262">
        <f t="shared" si="0"/>
        <v>75.636842105263156</v>
      </c>
      <c r="N120" s="269" t="str">
        <f t="shared" si="13"/>
        <v/>
      </c>
    </row>
    <row r="121" spans="1:14" s="228" customFormat="1" ht="24">
      <c r="A121" s="361"/>
      <c r="B121" s="361"/>
      <c r="C121" s="361">
        <v>4440</v>
      </c>
      <c r="D121" s="365" t="s">
        <v>25</v>
      </c>
      <c r="E121" s="262">
        <v>19773</v>
      </c>
      <c r="F121" s="262">
        <v>19772.86</v>
      </c>
      <c r="G121" s="260">
        <f t="shared" si="12"/>
        <v>19772.86</v>
      </c>
      <c r="H121" s="366"/>
      <c r="I121" s="366"/>
      <c r="J121" s="262">
        <f t="shared" si="0"/>
        <v>99.999291963789005</v>
      </c>
      <c r="N121" s="269" t="str">
        <f t="shared" si="13"/>
        <v/>
      </c>
    </row>
    <row r="122" spans="1:14" s="228" customFormat="1" ht="13.5" customHeight="1">
      <c r="A122" s="361"/>
      <c r="B122" s="361"/>
      <c r="C122" s="465">
        <v>4510</v>
      </c>
      <c r="D122" s="365" t="s">
        <v>379</v>
      </c>
      <c r="E122" s="262">
        <v>80</v>
      </c>
      <c r="F122" s="262">
        <v>80</v>
      </c>
      <c r="G122" s="260">
        <f t="shared" si="12"/>
        <v>80</v>
      </c>
      <c r="H122" s="366"/>
      <c r="I122" s="366"/>
      <c r="J122" s="262">
        <f t="shared" si="0"/>
        <v>100</v>
      </c>
      <c r="N122" s="269" t="str">
        <f t="shared" si="13"/>
        <v/>
      </c>
    </row>
    <row r="123" spans="1:14" s="139" customFormat="1" ht="27.75" customHeight="1">
      <c r="A123" s="403"/>
      <c r="B123" s="403"/>
      <c r="C123" s="403">
        <v>4520</v>
      </c>
      <c r="D123" s="434" t="s">
        <v>316</v>
      </c>
      <c r="E123" s="130">
        <v>1080</v>
      </c>
      <c r="F123" s="130">
        <v>1080</v>
      </c>
      <c r="G123" s="126">
        <f t="shared" si="12"/>
        <v>1080</v>
      </c>
      <c r="H123" s="404"/>
      <c r="I123" s="404"/>
      <c r="J123" s="130">
        <f t="shared" si="0"/>
        <v>100</v>
      </c>
      <c r="N123" s="122" t="str">
        <f t="shared" si="13"/>
        <v/>
      </c>
    </row>
    <row r="124" spans="1:14" s="228" customFormat="1" ht="24">
      <c r="A124" s="361"/>
      <c r="B124" s="361"/>
      <c r="C124" s="361">
        <v>4610</v>
      </c>
      <c r="D124" s="365" t="s">
        <v>209</v>
      </c>
      <c r="E124" s="262">
        <v>1410</v>
      </c>
      <c r="F124" s="262">
        <v>1330</v>
      </c>
      <c r="G124" s="260">
        <f t="shared" si="12"/>
        <v>1330</v>
      </c>
      <c r="H124" s="366"/>
      <c r="I124" s="366"/>
      <c r="J124" s="262">
        <f t="shared" si="0"/>
        <v>94.326241134751768</v>
      </c>
      <c r="N124" s="269" t="str">
        <f t="shared" si="13"/>
        <v/>
      </c>
    </row>
    <row r="125" spans="1:14" s="228" customFormat="1" ht="24">
      <c r="A125" s="361"/>
      <c r="B125" s="361"/>
      <c r="C125" s="361">
        <v>4700</v>
      </c>
      <c r="D125" s="365" t="s">
        <v>86</v>
      </c>
      <c r="E125" s="262">
        <v>17375</v>
      </c>
      <c r="F125" s="262">
        <v>17009.84</v>
      </c>
      <c r="G125" s="260">
        <f t="shared" si="12"/>
        <v>17009.84</v>
      </c>
      <c r="H125" s="366"/>
      <c r="I125" s="366"/>
      <c r="J125" s="262">
        <f t="shared" si="0"/>
        <v>97.898359712230217</v>
      </c>
      <c r="N125" s="269" t="str">
        <f t="shared" si="13"/>
        <v/>
      </c>
    </row>
    <row r="126" spans="1:14" s="343" customFormat="1" ht="24">
      <c r="A126" s="359"/>
      <c r="B126" s="359">
        <v>75075</v>
      </c>
      <c r="C126" s="359"/>
      <c r="D126" s="371" t="s">
        <v>67</v>
      </c>
      <c r="E126" s="227">
        <f>SUM(E127)</f>
        <v>8800</v>
      </c>
      <c r="F126" s="227">
        <f t="shared" ref="F126:I126" si="14">SUM(F127)</f>
        <v>8460.4500000000007</v>
      </c>
      <c r="G126" s="227">
        <f t="shared" si="14"/>
        <v>8460.4500000000007</v>
      </c>
      <c r="H126" s="227">
        <f t="shared" si="14"/>
        <v>0</v>
      </c>
      <c r="I126" s="227">
        <f t="shared" si="14"/>
        <v>0</v>
      </c>
      <c r="J126" s="227">
        <f t="shared" si="0"/>
        <v>96.141477272727286</v>
      </c>
      <c r="N126" s="269" t="str">
        <f>IF(SUM(G126:I126)&lt;&gt;F126,"błąd","")</f>
        <v/>
      </c>
    </row>
    <row r="127" spans="1:14" s="345" customFormat="1" ht="36">
      <c r="A127" s="360"/>
      <c r="B127" s="360"/>
      <c r="C127" s="360"/>
      <c r="D127" s="363" t="s">
        <v>243</v>
      </c>
      <c r="E127" s="260">
        <f>SUM(E128:E130)</f>
        <v>8800</v>
      </c>
      <c r="F127" s="260">
        <f t="shared" ref="F127:I127" si="15">SUM(F128:F130)</f>
        <v>8460.4500000000007</v>
      </c>
      <c r="G127" s="260">
        <f t="shared" si="15"/>
        <v>8460.4500000000007</v>
      </c>
      <c r="H127" s="260">
        <f t="shared" si="15"/>
        <v>0</v>
      </c>
      <c r="I127" s="260">
        <f t="shared" si="15"/>
        <v>0</v>
      </c>
      <c r="J127" s="262">
        <f t="shared" si="0"/>
        <v>96.141477272727286</v>
      </c>
    </row>
    <row r="128" spans="1:14" s="228" customFormat="1">
      <c r="A128" s="361"/>
      <c r="B128" s="361"/>
      <c r="C128" s="361">
        <v>4210</v>
      </c>
      <c r="D128" s="365" t="s">
        <v>15</v>
      </c>
      <c r="E128" s="262">
        <v>4200</v>
      </c>
      <c r="F128" s="262">
        <v>3886.21</v>
      </c>
      <c r="G128" s="260">
        <f>F128</f>
        <v>3886.21</v>
      </c>
      <c r="H128" s="260"/>
      <c r="I128" s="260"/>
      <c r="J128" s="262">
        <f>SUM(F128*100)/E128</f>
        <v>92.528809523809528</v>
      </c>
      <c r="N128" s="269" t="str">
        <f>IF(SUM(G128:I128)&lt;&gt;F128,"błąd","")</f>
        <v/>
      </c>
    </row>
    <row r="129" spans="1:16" s="228" customFormat="1">
      <c r="A129" s="361"/>
      <c r="B129" s="361"/>
      <c r="C129" s="403">
        <v>4220</v>
      </c>
      <c r="D129" s="183" t="s">
        <v>39</v>
      </c>
      <c r="E129" s="262">
        <v>1800</v>
      </c>
      <c r="F129" s="262">
        <v>1774.24</v>
      </c>
      <c r="G129" s="260">
        <f t="shared" ref="G129:G130" si="16">F129</f>
        <v>1774.24</v>
      </c>
      <c r="H129" s="260"/>
      <c r="I129" s="260"/>
      <c r="J129" s="262">
        <f>SUM(F129*100)/E129</f>
        <v>98.568888888888893</v>
      </c>
      <c r="N129" s="269"/>
    </row>
    <row r="130" spans="1:16" s="228" customFormat="1">
      <c r="A130" s="361"/>
      <c r="B130" s="361"/>
      <c r="C130" s="361">
        <v>4300</v>
      </c>
      <c r="D130" s="365" t="s">
        <v>13</v>
      </c>
      <c r="E130" s="262">
        <v>2800</v>
      </c>
      <c r="F130" s="262">
        <v>2800</v>
      </c>
      <c r="G130" s="260">
        <f t="shared" si="16"/>
        <v>2800</v>
      </c>
      <c r="H130" s="260"/>
      <c r="I130" s="260"/>
      <c r="J130" s="262">
        <f>SUM(F130*100)/E130</f>
        <v>100</v>
      </c>
      <c r="N130" s="269"/>
    </row>
    <row r="131" spans="1:16" s="269" customFormat="1">
      <c r="A131" s="383"/>
      <c r="B131" s="383">
        <v>75095</v>
      </c>
      <c r="C131" s="383"/>
      <c r="D131" s="388" t="s">
        <v>1</v>
      </c>
      <c r="E131" s="358">
        <f>SUM(E132+E134)</f>
        <v>53150</v>
      </c>
      <c r="F131" s="358">
        <f>SUM(F132+F134)</f>
        <v>51347.08</v>
      </c>
      <c r="G131" s="358">
        <f>SUM(G132+G134)</f>
        <v>51347.08</v>
      </c>
      <c r="H131" s="358">
        <f>SUM(H132+H134)</f>
        <v>0</v>
      </c>
      <c r="I131" s="358">
        <f>SUM(I132+I134)</f>
        <v>0</v>
      </c>
      <c r="J131" s="227">
        <f t="shared" ref="J131:J224" si="17">SUM(F131*100)/E131</f>
        <v>96.607864534336784</v>
      </c>
      <c r="N131" s="269" t="str">
        <f>IF(SUM(G131:I131)&lt;&gt;F131,"błąd","")</f>
        <v/>
      </c>
    </row>
    <row r="132" spans="1:16" s="345" customFormat="1" ht="24">
      <c r="A132" s="360"/>
      <c r="B132" s="360"/>
      <c r="C132" s="360"/>
      <c r="D132" s="363" t="s">
        <v>246</v>
      </c>
      <c r="E132" s="260">
        <f>SUM(E133)</f>
        <v>32800</v>
      </c>
      <c r="F132" s="260">
        <f>SUM(F133)</f>
        <v>31100</v>
      </c>
      <c r="G132" s="260">
        <f>SUM(G133)</f>
        <v>31100</v>
      </c>
      <c r="H132" s="260">
        <f>SUM(H133)</f>
        <v>0</v>
      </c>
      <c r="I132" s="260">
        <f>SUM(I133)</f>
        <v>0</v>
      </c>
      <c r="J132" s="262">
        <f t="shared" si="17"/>
        <v>94.817073170731703</v>
      </c>
    </row>
    <row r="133" spans="1:16" s="228" customFormat="1" ht="24.75" customHeight="1">
      <c r="A133" s="361"/>
      <c r="B133" s="361"/>
      <c r="C133" s="361">
        <v>3030</v>
      </c>
      <c r="D133" s="365" t="s">
        <v>52</v>
      </c>
      <c r="E133" s="262">
        <v>32800</v>
      </c>
      <c r="F133" s="262">
        <v>31100</v>
      </c>
      <c r="G133" s="260">
        <f>F133</f>
        <v>31100</v>
      </c>
      <c r="H133" s="366"/>
      <c r="I133" s="366"/>
      <c r="J133" s="262">
        <f t="shared" si="17"/>
        <v>94.817073170731703</v>
      </c>
      <c r="N133" s="269" t="str">
        <f>IF(SUM(G133:I133)&lt;&gt;F133,"błąd","")</f>
        <v/>
      </c>
    </row>
    <row r="134" spans="1:16" s="345" customFormat="1" ht="39" customHeight="1">
      <c r="A134" s="360"/>
      <c r="B134" s="360"/>
      <c r="C134" s="360"/>
      <c r="D134" s="363" t="s">
        <v>247</v>
      </c>
      <c r="E134" s="260">
        <f>SUM(E135:E139)</f>
        <v>20350</v>
      </c>
      <c r="F134" s="260">
        <f>SUM(F135:F139)</f>
        <v>20247.080000000002</v>
      </c>
      <c r="G134" s="260">
        <f>SUM(G135:G139)</f>
        <v>20247.080000000002</v>
      </c>
      <c r="H134" s="260">
        <f>SUM(H135:H139)</f>
        <v>0</v>
      </c>
      <c r="I134" s="260">
        <f>SUM(I135:I139)</f>
        <v>0</v>
      </c>
      <c r="J134" s="262">
        <f t="shared" si="17"/>
        <v>99.494250614250632</v>
      </c>
      <c r="N134" s="357"/>
      <c r="O134" s="367"/>
      <c r="P134" s="367"/>
    </row>
    <row r="135" spans="1:16" s="228" customFormat="1">
      <c r="A135" s="361"/>
      <c r="B135" s="361"/>
      <c r="C135" s="465">
        <v>4210</v>
      </c>
      <c r="D135" s="365" t="s">
        <v>15</v>
      </c>
      <c r="E135" s="262">
        <v>1225</v>
      </c>
      <c r="F135" s="262">
        <v>1123.9000000000001</v>
      </c>
      <c r="G135" s="260">
        <f>F135</f>
        <v>1123.9000000000001</v>
      </c>
      <c r="H135" s="366"/>
      <c r="I135" s="366"/>
      <c r="J135" s="262">
        <f t="shared" si="17"/>
        <v>91.746938775510216</v>
      </c>
      <c r="N135" s="269" t="str">
        <f>IF(SUM(G135:I135)&lt;&gt;F135,"błąd","")</f>
        <v/>
      </c>
    </row>
    <row r="136" spans="1:16" s="228" customFormat="1">
      <c r="A136" s="361"/>
      <c r="B136" s="361"/>
      <c r="C136" s="403">
        <v>4220</v>
      </c>
      <c r="D136" s="183" t="s">
        <v>39</v>
      </c>
      <c r="E136" s="262">
        <v>381</v>
      </c>
      <c r="F136" s="262">
        <v>380.2</v>
      </c>
      <c r="G136" s="260">
        <f>F136</f>
        <v>380.2</v>
      </c>
      <c r="H136" s="366"/>
      <c r="I136" s="366"/>
      <c r="J136" s="262"/>
      <c r="N136" s="269"/>
    </row>
    <row r="137" spans="1:16" s="228" customFormat="1">
      <c r="A137" s="361"/>
      <c r="B137" s="361"/>
      <c r="C137" s="361">
        <v>4300</v>
      </c>
      <c r="D137" s="365" t="s">
        <v>13</v>
      </c>
      <c r="E137" s="262">
        <v>500</v>
      </c>
      <c r="F137" s="262">
        <v>500</v>
      </c>
      <c r="G137" s="260">
        <f>F137</f>
        <v>500</v>
      </c>
      <c r="H137" s="366"/>
      <c r="I137" s="366"/>
      <c r="J137" s="262"/>
      <c r="N137" s="269"/>
    </row>
    <row r="138" spans="1:16" s="228" customFormat="1" ht="14.25" customHeight="1">
      <c r="A138" s="361"/>
      <c r="B138" s="361"/>
      <c r="C138" s="465">
        <v>4430</v>
      </c>
      <c r="D138" s="365" t="s">
        <v>4</v>
      </c>
      <c r="E138" s="262">
        <v>16465</v>
      </c>
      <c r="F138" s="262">
        <v>16464.490000000002</v>
      </c>
      <c r="G138" s="260">
        <f>F138</f>
        <v>16464.490000000002</v>
      </c>
      <c r="H138" s="366"/>
      <c r="I138" s="366"/>
      <c r="J138" s="262">
        <f t="shared" si="17"/>
        <v>99.99690252049804</v>
      </c>
      <c r="N138" s="269" t="str">
        <f>IF(SUM(G138:I138)&lt;&gt;F138,"błąd","")</f>
        <v/>
      </c>
    </row>
    <row r="139" spans="1:16" s="228" customFormat="1" ht="24" customHeight="1">
      <c r="A139" s="361"/>
      <c r="B139" s="361"/>
      <c r="C139" s="465">
        <v>4440</v>
      </c>
      <c r="D139" s="365" t="s">
        <v>25</v>
      </c>
      <c r="E139" s="262">
        <v>1779</v>
      </c>
      <c r="F139" s="262">
        <v>1778.49</v>
      </c>
      <c r="G139" s="260">
        <f>F139</f>
        <v>1778.49</v>
      </c>
      <c r="H139" s="366"/>
      <c r="I139" s="366"/>
      <c r="J139" s="262">
        <f t="shared" si="17"/>
        <v>99.971332209106237</v>
      </c>
      <c r="N139" s="269" t="str">
        <f>IF(SUM(G139:I139)&lt;&gt;F139,"błąd","")</f>
        <v/>
      </c>
    </row>
    <row r="140" spans="1:16" s="266" customFormat="1" ht="48" customHeight="1">
      <c r="A140" s="383">
        <v>751</v>
      </c>
      <c r="B140" s="383"/>
      <c r="C140" s="383"/>
      <c r="D140" s="388" t="s">
        <v>68</v>
      </c>
      <c r="E140" s="358">
        <f>SUM(E141+E144)</f>
        <v>74796</v>
      </c>
      <c r="F140" s="358">
        <f>SUM(G140:I140)</f>
        <v>69454.299999999988</v>
      </c>
      <c r="G140" s="270">
        <f>SUM(G141+G144)</f>
        <v>0</v>
      </c>
      <c r="H140" s="270">
        <f t="shared" ref="H140:I140" si="18">SUM(H141+H144)</f>
        <v>69454.299999999988</v>
      </c>
      <c r="I140" s="270">
        <f t="shared" si="18"/>
        <v>0</v>
      </c>
      <c r="J140" s="227">
        <f t="shared" si="17"/>
        <v>92.858307930905383</v>
      </c>
      <c r="N140" s="269"/>
    </row>
    <row r="141" spans="1:16" s="343" customFormat="1" ht="39" customHeight="1">
      <c r="A141" s="359"/>
      <c r="B141" s="359">
        <v>75101</v>
      </c>
      <c r="C141" s="359"/>
      <c r="D141" s="371" t="s">
        <v>53</v>
      </c>
      <c r="E141" s="227">
        <f>SUM(E142)</f>
        <v>1012</v>
      </c>
      <c r="F141" s="227">
        <f>SUM(F143)</f>
        <v>1012</v>
      </c>
      <c r="G141" s="270">
        <f t="shared" ref="G141:I141" si="19">SUM(G142)</f>
        <v>0</v>
      </c>
      <c r="H141" s="270">
        <f t="shared" si="19"/>
        <v>1012</v>
      </c>
      <c r="I141" s="270">
        <f t="shared" si="19"/>
        <v>0</v>
      </c>
      <c r="J141" s="227">
        <f t="shared" si="17"/>
        <v>100</v>
      </c>
      <c r="N141" s="343" t="str">
        <f>IF(SUM(G141:I141)&lt;&gt;F141,"błąd","")</f>
        <v/>
      </c>
    </row>
    <row r="142" spans="1:16" s="345" customFormat="1" ht="36.75" customHeight="1">
      <c r="A142" s="360"/>
      <c r="B142" s="360"/>
      <c r="C142" s="360"/>
      <c r="D142" s="363" t="s">
        <v>243</v>
      </c>
      <c r="E142" s="260">
        <f>SUM(E143:E143)</f>
        <v>1012</v>
      </c>
      <c r="F142" s="260">
        <f>SUM(F143:F143)</f>
        <v>1012</v>
      </c>
      <c r="G142" s="260">
        <f>SUM(G143:G143)</f>
        <v>0</v>
      </c>
      <c r="H142" s="260">
        <f>SUM(H143:H143)</f>
        <v>1012</v>
      </c>
      <c r="I142" s="260">
        <f>SUM(I143:I143)</f>
        <v>0</v>
      </c>
      <c r="J142" s="262">
        <f t="shared" si="17"/>
        <v>100</v>
      </c>
    </row>
    <row r="143" spans="1:16" s="228" customFormat="1">
      <c r="A143" s="361"/>
      <c r="B143" s="361"/>
      <c r="C143" s="361">
        <v>4300</v>
      </c>
      <c r="D143" s="365" t="s">
        <v>13</v>
      </c>
      <c r="E143" s="262">
        <v>1012</v>
      </c>
      <c r="F143" s="262">
        <v>1012</v>
      </c>
      <c r="G143" s="260"/>
      <c r="H143" s="260">
        <f>F143</f>
        <v>1012</v>
      </c>
      <c r="I143" s="366"/>
      <c r="J143" s="262">
        <f t="shared" si="17"/>
        <v>100</v>
      </c>
      <c r="K143" s="394">
        <f>SUM(E143:E143)</f>
        <v>1012</v>
      </c>
      <c r="L143" s="394">
        <f>SUM(F143:F143)</f>
        <v>1012</v>
      </c>
      <c r="N143" s="269" t="str">
        <f>IF(SUM(G143:I143)&lt;&gt;F143,"błąd","")</f>
        <v/>
      </c>
    </row>
    <row r="144" spans="1:16" s="228" customFormat="1" ht="63" customHeight="1">
      <c r="A144" s="361"/>
      <c r="B144" s="464">
        <v>75109</v>
      </c>
      <c r="C144" s="361"/>
      <c r="D144" s="577" t="s">
        <v>462</v>
      </c>
      <c r="E144" s="227">
        <f>E145+E147+E152</f>
        <v>73784</v>
      </c>
      <c r="F144" s="227">
        <f t="shared" ref="F144:I144" si="20">F145+F147+F152</f>
        <v>68442.299999999988</v>
      </c>
      <c r="G144" s="227">
        <f t="shared" si="20"/>
        <v>0</v>
      </c>
      <c r="H144" s="227">
        <f t="shared" si="20"/>
        <v>68442.299999999988</v>
      </c>
      <c r="I144" s="227">
        <f t="shared" si="20"/>
        <v>0</v>
      </c>
      <c r="J144" s="262">
        <f t="shared" si="17"/>
        <v>92.76035454841157</v>
      </c>
      <c r="K144" s="394"/>
      <c r="L144" s="394"/>
      <c r="N144" s="269"/>
    </row>
    <row r="145" spans="1:14" s="228" customFormat="1" ht="24">
      <c r="A145" s="361"/>
      <c r="B145" s="361"/>
      <c r="C145" s="361"/>
      <c r="D145" s="363" t="s">
        <v>246</v>
      </c>
      <c r="E145" s="260">
        <f>E146</f>
        <v>37170</v>
      </c>
      <c r="F145" s="260">
        <f t="shared" ref="F145:I145" si="21">F146</f>
        <v>35970</v>
      </c>
      <c r="G145" s="260">
        <f t="shared" si="21"/>
        <v>0</v>
      </c>
      <c r="H145" s="260">
        <f t="shared" si="21"/>
        <v>35970</v>
      </c>
      <c r="I145" s="260">
        <f t="shared" si="21"/>
        <v>0</v>
      </c>
      <c r="J145" s="262">
        <f t="shared" si="17"/>
        <v>96.771589991928977</v>
      </c>
      <c r="K145" s="394"/>
      <c r="L145" s="394"/>
      <c r="N145" s="269"/>
    </row>
    <row r="146" spans="1:14" s="228" customFormat="1" ht="24">
      <c r="A146" s="361"/>
      <c r="B146" s="361"/>
      <c r="C146" s="361">
        <v>3030</v>
      </c>
      <c r="D146" s="365" t="s">
        <v>52</v>
      </c>
      <c r="E146" s="262">
        <v>37170</v>
      </c>
      <c r="F146" s="262">
        <v>35970</v>
      </c>
      <c r="G146" s="260"/>
      <c r="H146" s="260">
        <f>F146</f>
        <v>35970</v>
      </c>
      <c r="I146" s="366"/>
      <c r="J146" s="262">
        <f t="shared" si="17"/>
        <v>96.771589991928977</v>
      </c>
      <c r="K146" s="394"/>
      <c r="L146" s="394"/>
      <c r="N146" s="269"/>
    </row>
    <row r="147" spans="1:14" s="228" customFormat="1" ht="24">
      <c r="A147" s="361"/>
      <c r="B147" s="361"/>
      <c r="C147" s="360"/>
      <c r="D147" s="363" t="s">
        <v>244</v>
      </c>
      <c r="E147" s="260">
        <f>SUM(E148:E151)</f>
        <v>23484.57</v>
      </c>
      <c r="F147" s="260">
        <f t="shared" ref="F147:I147" si="22">SUM(F148:F151)</f>
        <v>19347.45</v>
      </c>
      <c r="G147" s="260">
        <f t="shared" si="22"/>
        <v>0</v>
      </c>
      <c r="H147" s="260">
        <f t="shared" si="22"/>
        <v>19347.45</v>
      </c>
      <c r="I147" s="260">
        <f t="shared" si="22"/>
        <v>0</v>
      </c>
      <c r="J147" s="260">
        <f t="shared" si="17"/>
        <v>82.383667233421775</v>
      </c>
      <c r="K147" s="394"/>
      <c r="L147" s="394"/>
      <c r="N147" s="269"/>
    </row>
    <row r="148" spans="1:14" s="228" customFormat="1" ht="24">
      <c r="A148" s="361"/>
      <c r="B148" s="361"/>
      <c r="C148" s="361">
        <v>4010</v>
      </c>
      <c r="D148" s="365" t="s">
        <v>27</v>
      </c>
      <c r="E148" s="262">
        <v>4806</v>
      </c>
      <c r="F148" s="262">
        <v>4806</v>
      </c>
      <c r="G148" s="260"/>
      <c r="H148" s="260">
        <f>F148</f>
        <v>4806</v>
      </c>
      <c r="I148" s="366"/>
      <c r="J148" s="262">
        <f t="shared" si="17"/>
        <v>100</v>
      </c>
      <c r="K148" s="394"/>
      <c r="L148" s="394"/>
      <c r="N148" s="269"/>
    </row>
    <row r="149" spans="1:14" s="228" customFormat="1">
      <c r="A149" s="361"/>
      <c r="B149" s="361"/>
      <c r="C149" s="361">
        <v>4110</v>
      </c>
      <c r="D149" s="365" t="s">
        <v>28</v>
      </c>
      <c r="E149" s="262">
        <v>1309</v>
      </c>
      <c r="F149" s="262">
        <v>1308.55</v>
      </c>
      <c r="G149" s="260"/>
      <c r="H149" s="260">
        <f t="shared" ref="H149:H151" si="23">F149</f>
        <v>1308.55</v>
      </c>
      <c r="I149" s="366"/>
      <c r="J149" s="262">
        <f t="shared" si="17"/>
        <v>99.965622612681443</v>
      </c>
      <c r="K149" s="394"/>
      <c r="L149" s="394"/>
      <c r="N149" s="269"/>
    </row>
    <row r="150" spans="1:14" s="228" customFormat="1">
      <c r="A150" s="361"/>
      <c r="B150" s="361"/>
      <c r="C150" s="361">
        <v>4120</v>
      </c>
      <c r="D150" s="365" t="s">
        <v>23</v>
      </c>
      <c r="E150" s="262">
        <v>101.33</v>
      </c>
      <c r="F150" s="262">
        <v>101.17</v>
      </c>
      <c r="G150" s="260"/>
      <c r="H150" s="260">
        <f t="shared" si="23"/>
        <v>101.17</v>
      </c>
      <c r="I150" s="366"/>
      <c r="J150" s="262">
        <f t="shared" si="17"/>
        <v>99.842100069081226</v>
      </c>
      <c r="K150" s="394"/>
      <c r="L150" s="394"/>
      <c r="N150" s="269"/>
    </row>
    <row r="151" spans="1:14" s="228" customFormat="1">
      <c r="A151" s="361"/>
      <c r="B151" s="361"/>
      <c r="C151" s="361">
        <v>4170</v>
      </c>
      <c r="D151" s="365" t="s">
        <v>62</v>
      </c>
      <c r="E151" s="262">
        <v>17268.240000000002</v>
      </c>
      <c r="F151" s="262">
        <v>13131.73</v>
      </c>
      <c r="G151" s="260"/>
      <c r="H151" s="260">
        <f t="shared" si="23"/>
        <v>13131.73</v>
      </c>
      <c r="I151" s="366"/>
      <c r="J151" s="262">
        <f t="shared" si="17"/>
        <v>76.04556109945193</v>
      </c>
      <c r="K151" s="394"/>
      <c r="L151" s="394"/>
      <c r="N151" s="269"/>
    </row>
    <row r="152" spans="1:14" s="228" customFormat="1" ht="36">
      <c r="A152" s="361"/>
      <c r="B152" s="361"/>
      <c r="C152" s="360"/>
      <c r="D152" s="363" t="s">
        <v>248</v>
      </c>
      <c r="E152" s="260">
        <f>SUM(E153:E156)</f>
        <v>13129.43</v>
      </c>
      <c r="F152" s="260">
        <f t="shared" ref="F152:I152" si="24">SUM(F153:F156)</f>
        <v>13124.849999999999</v>
      </c>
      <c r="G152" s="260">
        <f t="shared" si="24"/>
        <v>0</v>
      </c>
      <c r="H152" s="260">
        <f t="shared" si="24"/>
        <v>13124.849999999999</v>
      </c>
      <c r="I152" s="260">
        <f t="shared" si="24"/>
        <v>0</v>
      </c>
      <c r="J152" s="260">
        <f t="shared" si="17"/>
        <v>99.965116535904428</v>
      </c>
      <c r="K152" s="394"/>
      <c r="L152" s="394"/>
      <c r="N152" s="269"/>
    </row>
    <row r="153" spans="1:14" s="228" customFormat="1">
      <c r="A153" s="361"/>
      <c r="B153" s="361"/>
      <c r="C153" s="392">
        <v>4210</v>
      </c>
      <c r="D153" s="396" t="s">
        <v>15</v>
      </c>
      <c r="E153" s="262">
        <v>9312.0300000000007</v>
      </c>
      <c r="F153" s="262">
        <v>9309.58</v>
      </c>
      <c r="G153" s="260"/>
      <c r="H153" s="260">
        <f>F153</f>
        <v>9309.58</v>
      </c>
      <c r="I153" s="366"/>
      <c r="J153" s="262">
        <f t="shared" si="17"/>
        <v>99.97368994730472</v>
      </c>
      <c r="K153" s="394"/>
      <c r="L153" s="394"/>
      <c r="N153" s="269"/>
    </row>
    <row r="154" spans="1:14" s="228" customFormat="1">
      <c r="A154" s="361"/>
      <c r="B154" s="361"/>
      <c r="C154" s="392">
        <v>4220</v>
      </c>
      <c r="D154" s="183" t="s">
        <v>39</v>
      </c>
      <c r="E154" s="262">
        <v>829.5</v>
      </c>
      <c r="F154" s="262">
        <v>828.79</v>
      </c>
      <c r="G154" s="260"/>
      <c r="H154" s="260">
        <f t="shared" ref="H154:H156" si="25">F154</f>
        <v>828.79</v>
      </c>
      <c r="I154" s="366"/>
      <c r="J154" s="262">
        <f t="shared" si="17"/>
        <v>99.914406268836643</v>
      </c>
      <c r="K154" s="394"/>
      <c r="L154" s="394"/>
      <c r="N154" s="269"/>
    </row>
    <row r="155" spans="1:14" s="228" customFormat="1">
      <c r="A155" s="361"/>
      <c r="B155" s="361"/>
      <c r="C155" s="392">
        <v>4300</v>
      </c>
      <c r="D155" s="396" t="s">
        <v>13</v>
      </c>
      <c r="E155" s="262">
        <v>1718.1</v>
      </c>
      <c r="F155" s="262">
        <v>1717.26</v>
      </c>
      <c r="G155" s="260"/>
      <c r="H155" s="260">
        <f t="shared" si="25"/>
        <v>1717.26</v>
      </c>
      <c r="I155" s="366"/>
      <c r="J155" s="262">
        <f t="shared" si="17"/>
        <v>99.951108782957931</v>
      </c>
      <c r="K155" s="394"/>
      <c r="L155" s="394"/>
      <c r="N155" s="269"/>
    </row>
    <row r="156" spans="1:14" s="228" customFormat="1">
      <c r="A156" s="361"/>
      <c r="B156" s="361"/>
      <c r="C156" s="392">
        <v>4410</v>
      </c>
      <c r="D156" s="365" t="s">
        <v>24</v>
      </c>
      <c r="E156" s="262">
        <v>1269.8</v>
      </c>
      <c r="F156" s="262">
        <v>1269.22</v>
      </c>
      <c r="G156" s="260"/>
      <c r="H156" s="260">
        <f t="shared" si="25"/>
        <v>1269.22</v>
      </c>
      <c r="I156" s="366"/>
      <c r="J156" s="262">
        <f t="shared" si="17"/>
        <v>99.954323515514261</v>
      </c>
      <c r="K156" s="394"/>
      <c r="L156" s="394"/>
      <c r="N156" s="269"/>
    </row>
    <row r="157" spans="1:14" s="343" customFormat="1" ht="30" customHeight="1">
      <c r="A157" s="359">
        <v>754</v>
      </c>
      <c r="B157" s="359"/>
      <c r="C157" s="359"/>
      <c r="D157" s="371" t="s">
        <v>30</v>
      </c>
      <c r="E157" s="227">
        <f>SUM(E161)</f>
        <v>292085.08</v>
      </c>
      <c r="F157" s="227">
        <f>SUM(G157:I157)</f>
        <v>276362.11</v>
      </c>
      <c r="G157" s="270">
        <f>SUM(G161)</f>
        <v>276362.11</v>
      </c>
      <c r="H157" s="270">
        <f>SUM(H161)</f>
        <v>0</v>
      </c>
      <c r="I157" s="270">
        <f>I161</f>
        <v>0</v>
      </c>
      <c r="J157" s="227">
        <f t="shared" si="17"/>
        <v>94.616989679856289</v>
      </c>
      <c r="N157" s="269" t="str">
        <f>IF(SUM(G157:I157)&lt;&gt;F157,"błąd","")</f>
        <v/>
      </c>
    </row>
    <row r="158" spans="1:14" s="343" customFormat="1" ht="30" hidden="1" customHeight="1">
      <c r="A158" s="359"/>
      <c r="B158" s="359">
        <v>75410</v>
      </c>
      <c r="C158" s="359"/>
      <c r="D158" s="371" t="s">
        <v>295</v>
      </c>
      <c r="E158" s="227">
        <f>E160</f>
        <v>0</v>
      </c>
      <c r="F158" s="227">
        <f>F160</f>
        <v>0</v>
      </c>
      <c r="G158" s="270"/>
      <c r="H158" s="270"/>
      <c r="I158" s="270"/>
      <c r="J158" s="227" t="e">
        <f t="shared" si="17"/>
        <v>#DIV/0!</v>
      </c>
      <c r="N158" s="269"/>
    </row>
    <row r="159" spans="1:14" s="345" customFormat="1" ht="16.5" hidden="1" customHeight="1">
      <c r="A159" s="360"/>
      <c r="B159" s="360"/>
      <c r="C159" s="360"/>
      <c r="D159" s="363" t="s">
        <v>245</v>
      </c>
      <c r="E159" s="260">
        <f>E160</f>
        <v>0</v>
      </c>
      <c r="F159" s="260">
        <f>F160</f>
        <v>0</v>
      </c>
      <c r="G159" s="260"/>
      <c r="H159" s="260"/>
      <c r="I159" s="260"/>
      <c r="J159" s="227" t="e">
        <f t="shared" si="17"/>
        <v>#DIV/0!</v>
      </c>
    </row>
    <row r="160" spans="1:14" s="343" customFormat="1" ht="39" hidden="1" customHeight="1">
      <c r="A160" s="359"/>
      <c r="B160" s="359"/>
      <c r="C160" s="361">
        <v>6170</v>
      </c>
      <c r="D160" s="365" t="s">
        <v>298</v>
      </c>
      <c r="E160" s="262">
        <v>0</v>
      </c>
      <c r="F160" s="262">
        <v>0</v>
      </c>
      <c r="G160" s="260"/>
      <c r="H160" s="260"/>
      <c r="I160" s="260"/>
      <c r="J160" s="227" t="e">
        <f t="shared" si="17"/>
        <v>#DIV/0!</v>
      </c>
      <c r="N160" s="269"/>
    </row>
    <row r="161" spans="1:16" s="343" customFormat="1">
      <c r="A161" s="359"/>
      <c r="B161" s="359">
        <v>75412</v>
      </c>
      <c r="C161" s="359"/>
      <c r="D161" s="371" t="s">
        <v>3</v>
      </c>
      <c r="E161" s="227">
        <f>SUM(E162+E164+E166+E170+E178)</f>
        <v>292085.08</v>
      </c>
      <c r="F161" s="227">
        <f>SUM(F162+F164+F166+F170+F178)</f>
        <v>276362.11</v>
      </c>
      <c r="G161" s="270">
        <f>SUM(G162+G164+G166+G170+G178)</f>
        <v>276362.11</v>
      </c>
      <c r="H161" s="270">
        <f>SUM(H162+H164+H166+H170)</f>
        <v>0</v>
      </c>
      <c r="I161" s="270">
        <f>SUM(I162+I164+I166+I170)</f>
        <v>0</v>
      </c>
      <c r="J161" s="227">
        <f t="shared" si="17"/>
        <v>94.616989679856289</v>
      </c>
      <c r="N161" s="269"/>
    </row>
    <row r="162" spans="1:16" s="345" customFormat="1">
      <c r="A162" s="360"/>
      <c r="B162" s="360"/>
      <c r="C162" s="360"/>
      <c r="D162" s="363" t="s">
        <v>242</v>
      </c>
      <c r="E162" s="260">
        <f>SUM(E163)</f>
        <v>13114.71</v>
      </c>
      <c r="F162" s="260">
        <f>SUM(F163)</f>
        <v>13114.71</v>
      </c>
      <c r="G162" s="260">
        <f>SUM(G163)</f>
        <v>13114.71</v>
      </c>
      <c r="H162" s="260">
        <f>SUM(H163)</f>
        <v>0</v>
      </c>
      <c r="I162" s="260">
        <f>SUM(I163)</f>
        <v>0</v>
      </c>
      <c r="J162" s="262">
        <f t="shared" si="17"/>
        <v>100</v>
      </c>
    </row>
    <row r="163" spans="1:16" s="228" customFormat="1" ht="37.5" customHeight="1">
      <c r="A163" s="361"/>
      <c r="B163" s="361"/>
      <c r="C163" s="361">
        <v>2580</v>
      </c>
      <c r="D163" s="365" t="s">
        <v>216</v>
      </c>
      <c r="E163" s="262">
        <v>13114.71</v>
      </c>
      <c r="F163" s="262">
        <v>13114.71</v>
      </c>
      <c r="G163" s="260">
        <f>F163</f>
        <v>13114.71</v>
      </c>
      <c r="H163" s="260"/>
      <c r="I163" s="260"/>
      <c r="J163" s="262">
        <f>SUM(F163*100)/E163</f>
        <v>100</v>
      </c>
    </row>
    <row r="164" spans="1:16" s="345" customFormat="1" ht="27" customHeight="1">
      <c r="A164" s="360"/>
      <c r="B164" s="360"/>
      <c r="C164" s="360"/>
      <c r="D164" s="363" t="s">
        <v>246</v>
      </c>
      <c r="E164" s="260">
        <f>SUM(E165)</f>
        <v>9000</v>
      </c>
      <c r="F164" s="260">
        <f>SUM(F165)</f>
        <v>8318.85</v>
      </c>
      <c r="G164" s="260">
        <f>SUM(G165)</f>
        <v>8318.85</v>
      </c>
      <c r="H164" s="260">
        <f>SUM(H165)</f>
        <v>0</v>
      </c>
      <c r="I164" s="260">
        <f>SUM(I165)</f>
        <v>0</v>
      </c>
      <c r="J164" s="262">
        <f t="shared" ref="J164:J181" si="26">SUM(F164*100)/E164</f>
        <v>92.431666666666672</v>
      </c>
    </row>
    <row r="165" spans="1:16" s="228" customFormat="1" ht="24">
      <c r="A165" s="361"/>
      <c r="B165" s="361"/>
      <c r="C165" s="361">
        <v>3030</v>
      </c>
      <c r="D165" s="365" t="s">
        <v>52</v>
      </c>
      <c r="E165" s="262">
        <v>9000</v>
      </c>
      <c r="F165" s="262">
        <v>8318.85</v>
      </c>
      <c r="G165" s="260">
        <f>F165</f>
        <v>8318.85</v>
      </c>
      <c r="H165" s="260"/>
      <c r="I165" s="260"/>
      <c r="J165" s="262">
        <f t="shared" si="26"/>
        <v>92.431666666666672</v>
      </c>
    </row>
    <row r="166" spans="1:16" s="345" customFormat="1" ht="24">
      <c r="A166" s="360"/>
      <c r="B166" s="360"/>
      <c r="C166" s="360"/>
      <c r="D166" s="363" t="s">
        <v>249</v>
      </c>
      <c r="E166" s="260">
        <f>SUM(E167:E169)</f>
        <v>18850</v>
      </c>
      <c r="F166" s="260">
        <f>SUM(F167:F169)</f>
        <v>18785.28</v>
      </c>
      <c r="G166" s="260">
        <f>SUM(G167:G169)</f>
        <v>18785.28</v>
      </c>
      <c r="H166" s="260">
        <f>SUM(H167:H169)</f>
        <v>0</v>
      </c>
      <c r="I166" s="260">
        <f>SUM(I167:I169)</f>
        <v>0</v>
      </c>
      <c r="J166" s="262">
        <f t="shared" si="26"/>
        <v>99.656657824933689</v>
      </c>
    </row>
    <row r="167" spans="1:16" s="269" customFormat="1">
      <c r="A167" s="383"/>
      <c r="B167" s="383"/>
      <c r="C167" s="392">
        <v>4110</v>
      </c>
      <c r="D167" s="396" t="s">
        <v>22</v>
      </c>
      <c r="E167" s="397">
        <v>2600</v>
      </c>
      <c r="F167" s="362">
        <v>2571.84</v>
      </c>
      <c r="G167" s="260">
        <f>F167</f>
        <v>2571.84</v>
      </c>
      <c r="H167" s="366"/>
      <c r="I167" s="366"/>
      <c r="J167" s="262">
        <f t="shared" si="26"/>
        <v>98.916923076923084</v>
      </c>
      <c r="K167" s="398">
        <f>SUM(E167:E169)</f>
        <v>18850</v>
      </c>
      <c r="L167" s="398">
        <f>SUM(F167:F169)</f>
        <v>18785.28</v>
      </c>
      <c r="M167" s="266"/>
      <c r="N167" s="269" t="str">
        <f>IF(SUM(G167:I167)&lt;&gt;F167,"błąd","")</f>
        <v/>
      </c>
      <c r="O167" s="368"/>
      <c r="P167" s="368"/>
    </row>
    <row r="168" spans="1:16" s="269" customFormat="1">
      <c r="A168" s="383"/>
      <c r="B168" s="383"/>
      <c r="C168" s="392">
        <v>4120</v>
      </c>
      <c r="D168" s="396" t="s">
        <v>23</v>
      </c>
      <c r="E168" s="397">
        <v>50</v>
      </c>
      <c r="F168" s="362">
        <v>49.44</v>
      </c>
      <c r="G168" s="260">
        <f>F168</f>
        <v>49.44</v>
      </c>
      <c r="H168" s="366"/>
      <c r="I168" s="260"/>
      <c r="J168" s="262">
        <f t="shared" si="26"/>
        <v>98.88</v>
      </c>
      <c r="K168" s="266"/>
      <c r="M168" s="266"/>
      <c r="N168" s="269" t="str">
        <f>IF(SUM(G168:I168)&lt;&gt;F168,"błąd","")</f>
        <v/>
      </c>
    </row>
    <row r="169" spans="1:16" s="269" customFormat="1">
      <c r="A169" s="383"/>
      <c r="B169" s="383"/>
      <c r="C169" s="392">
        <v>4170</v>
      </c>
      <c r="D169" s="396" t="s">
        <v>62</v>
      </c>
      <c r="E169" s="397">
        <v>16200</v>
      </c>
      <c r="F169" s="362">
        <v>16164</v>
      </c>
      <c r="G169" s="260">
        <f>F169</f>
        <v>16164</v>
      </c>
      <c r="H169" s="366"/>
      <c r="I169" s="366"/>
      <c r="J169" s="262">
        <f t="shared" si="26"/>
        <v>99.777777777777771</v>
      </c>
      <c r="K169" s="266"/>
      <c r="M169" s="266"/>
      <c r="N169" s="269" t="str">
        <f>IF(SUM(G169:I169)&lt;&gt;F169,"błąd","")</f>
        <v/>
      </c>
    </row>
    <row r="170" spans="1:16" s="345" customFormat="1" ht="36" customHeight="1">
      <c r="A170" s="360"/>
      <c r="B170" s="360"/>
      <c r="C170" s="360"/>
      <c r="D170" s="363" t="s">
        <v>248</v>
      </c>
      <c r="E170" s="260">
        <f>SUM(E171:E177)</f>
        <v>167793.33000000002</v>
      </c>
      <c r="F170" s="260">
        <f>SUM(F171:F177)</f>
        <v>162886.28000000003</v>
      </c>
      <c r="G170" s="260">
        <f>SUM(G171:G177)</f>
        <v>162886.28000000003</v>
      </c>
      <c r="H170" s="260">
        <f>SUM(H171:H177)</f>
        <v>0</v>
      </c>
      <c r="I170" s="260">
        <f>SUM(I171:I177)</f>
        <v>0</v>
      </c>
      <c r="J170" s="262">
        <f t="shared" si="26"/>
        <v>97.075539295870712</v>
      </c>
    </row>
    <row r="171" spans="1:16" s="266" customFormat="1">
      <c r="A171" s="392"/>
      <c r="B171" s="392"/>
      <c r="C171" s="392">
        <v>4210</v>
      </c>
      <c r="D171" s="396" t="s">
        <v>15</v>
      </c>
      <c r="E171" s="397">
        <v>123143.33</v>
      </c>
      <c r="F171" s="362">
        <v>121311.91</v>
      </c>
      <c r="G171" s="260">
        <f>F171</f>
        <v>121311.91</v>
      </c>
      <c r="H171" s="366"/>
      <c r="I171" s="260"/>
      <c r="J171" s="262">
        <f t="shared" si="26"/>
        <v>98.51277369224951</v>
      </c>
      <c r="N171" s="269" t="str">
        <f t="shared" ref="N171:N181" si="27">IF(SUM(G171:I171)&lt;&gt;F171,"błąd","")</f>
        <v/>
      </c>
    </row>
    <row r="172" spans="1:16" s="266" customFormat="1">
      <c r="A172" s="392"/>
      <c r="B172" s="392"/>
      <c r="C172" s="392">
        <v>4260</v>
      </c>
      <c r="D172" s="396" t="s">
        <v>17</v>
      </c>
      <c r="E172" s="397">
        <v>14400</v>
      </c>
      <c r="F172" s="362">
        <v>13192.18</v>
      </c>
      <c r="G172" s="260">
        <f t="shared" ref="G172:G181" si="28">F172</f>
        <v>13192.18</v>
      </c>
      <c r="H172" s="366"/>
      <c r="I172" s="366"/>
      <c r="J172" s="262">
        <f t="shared" si="26"/>
        <v>91.612361111111113</v>
      </c>
      <c r="N172" s="269" t="str">
        <f t="shared" si="27"/>
        <v/>
      </c>
    </row>
    <row r="173" spans="1:16" s="266" customFormat="1">
      <c r="A173" s="392"/>
      <c r="B173" s="392"/>
      <c r="C173" s="392">
        <v>4270</v>
      </c>
      <c r="D173" s="396" t="s">
        <v>29</v>
      </c>
      <c r="E173" s="397">
        <v>3000</v>
      </c>
      <c r="F173" s="362">
        <v>2640.1</v>
      </c>
      <c r="G173" s="260">
        <f t="shared" si="28"/>
        <v>2640.1</v>
      </c>
      <c r="H173" s="366"/>
      <c r="I173" s="366"/>
      <c r="J173" s="262">
        <f t="shared" si="26"/>
        <v>88.00333333333333</v>
      </c>
      <c r="N173" s="269" t="str">
        <f t="shared" si="27"/>
        <v/>
      </c>
    </row>
    <row r="174" spans="1:16" s="266" customFormat="1">
      <c r="A174" s="392"/>
      <c r="B174" s="392"/>
      <c r="C174" s="392">
        <v>4280</v>
      </c>
      <c r="D174" s="396" t="s">
        <v>61</v>
      </c>
      <c r="E174" s="397">
        <v>2400</v>
      </c>
      <c r="F174" s="362">
        <v>2150</v>
      </c>
      <c r="G174" s="260">
        <f t="shared" si="28"/>
        <v>2150</v>
      </c>
      <c r="H174" s="366"/>
      <c r="I174" s="366"/>
      <c r="J174" s="262">
        <f t="shared" si="26"/>
        <v>89.583333333333329</v>
      </c>
      <c r="N174" s="269" t="str">
        <f t="shared" si="27"/>
        <v/>
      </c>
    </row>
    <row r="175" spans="1:16" s="266" customFormat="1">
      <c r="A175" s="392"/>
      <c r="B175" s="392"/>
      <c r="C175" s="392">
        <v>4300</v>
      </c>
      <c r="D175" s="396" t="s">
        <v>13</v>
      </c>
      <c r="E175" s="397">
        <v>14150</v>
      </c>
      <c r="F175" s="362">
        <v>14064.45</v>
      </c>
      <c r="G175" s="260">
        <f t="shared" si="28"/>
        <v>14064.45</v>
      </c>
      <c r="H175" s="366"/>
      <c r="I175" s="366"/>
      <c r="J175" s="262">
        <f t="shared" si="26"/>
        <v>99.395406360424033</v>
      </c>
      <c r="N175" s="269" t="str">
        <f t="shared" si="27"/>
        <v/>
      </c>
    </row>
    <row r="176" spans="1:16" s="266" customFormat="1" ht="24">
      <c r="A176" s="392"/>
      <c r="B176" s="392"/>
      <c r="C176" s="392">
        <v>4360</v>
      </c>
      <c r="D176" s="365" t="s">
        <v>315</v>
      </c>
      <c r="E176" s="397">
        <v>1200</v>
      </c>
      <c r="F176" s="362">
        <v>1186.57</v>
      </c>
      <c r="G176" s="260">
        <f t="shared" si="28"/>
        <v>1186.57</v>
      </c>
      <c r="H176" s="366"/>
      <c r="I176" s="366"/>
      <c r="J176" s="262">
        <f t="shared" si="26"/>
        <v>98.880833333333328</v>
      </c>
      <c r="N176" s="269" t="str">
        <f t="shared" si="27"/>
        <v/>
      </c>
    </row>
    <row r="177" spans="1:14" s="266" customFormat="1">
      <c r="A177" s="392"/>
      <c r="B177" s="392"/>
      <c r="C177" s="392">
        <v>4430</v>
      </c>
      <c r="D177" s="396" t="s">
        <v>4</v>
      </c>
      <c r="E177" s="397">
        <v>9500</v>
      </c>
      <c r="F177" s="362">
        <v>8341.07</v>
      </c>
      <c r="G177" s="260">
        <f t="shared" si="28"/>
        <v>8341.07</v>
      </c>
      <c r="H177" s="366"/>
      <c r="I177" s="366"/>
      <c r="J177" s="262">
        <f t="shared" si="26"/>
        <v>87.800736842105266</v>
      </c>
      <c r="N177" s="269" t="str">
        <f t="shared" si="27"/>
        <v/>
      </c>
    </row>
    <row r="178" spans="1:14" s="345" customFormat="1">
      <c r="A178" s="360"/>
      <c r="B178" s="360"/>
      <c r="C178" s="360"/>
      <c r="D178" s="363" t="s">
        <v>245</v>
      </c>
      <c r="E178" s="260">
        <f>SUM(E179:E181)</f>
        <v>83327.039999999994</v>
      </c>
      <c r="F178" s="260">
        <f>SUM(F179:F181)</f>
        <v>73256.989999999991</v>
      </c>
      <c r="G178" s="260">
        <f>SUM(G179:G181)</f>
        <v>73256.989999999991</v>
      </c>
      <c r="H178" s="260">
        <f>SUM(H179:H181)</f>
        <v>0</v>
      </c>
      <c r="I178" s="260">
        <f>SUM(I179:I181)</f>
        <v>0</v>
      </c>
      <c r="J178" s="262">
        <f t="shared" si="26"/>
        <v>87.915027342864931</v>
      </c>
      <c r="N178" s="357"/>
    </row>
    <row r="179" spans="1:14" s="345" customFormat="1" ht="24">
      <c r="A179" s="392"/>
      <c r="B179" s="392"/>
      <c r="C179" s="392">
        <v>6050</v>
      </c>
      <c r="D179" s="396" t="s">
        <v>51</v>
      </c>
      <c r="E179" s="397">
        <v>69323.61</v>
      </c>
      <c r="F179" s="362">
        <v>69253.56</v>
      </c>
      <c r="G179" s="260">
        <f>F179</f>
        <v>69253.56</v>
      </c>
      <c r="H179" s="366"/>
      <c r="I179" s="366"/>
      <c r="J179" s="262">
        <f t="shared" si="26"/>
        <v>99.89895217516802</v>
      </c>
      <c r="N179" s="357"/>
    </row>
    <row r="180" spans="1:14" s="345" customFormat="1" ht="72" customHeight="1">
      <c r="A180" s="361"/>
      <c r="B180" s="361"/>
      <c r="C180" s="392">
        <v>6230</v>
      </c>
      <c r="D180" s="396" t="s">
        <v>310</v>
      </c>
      <c r="E180" s="262">
        <v>14000</v>
      </c>
      <c r="F180" s="260">
        <v>4000</v>
      </c>
      <c r="G180" s="260">
        <f>F180</f>
        <v>4000</v>
      </c>
      <c r="H180" s="366"/>
      <c r="I180" s="366"/>
      <c r="J180" s="262">
        <f t="shared" si="26"/>
        <v>28.571428571428573</v>
      </c>
    </row>
    <row r="181" spans="1:14" s="266" customFormat="1" ht="96" customHeight="1">
      <c r="A181" s="392"/>
      <c r="B181" s="392"/>
      <c r="C181" s="537">
        <v>6660</v>
      </c>
      <c r="D181" s="396" t="s">
        <v>434</v>
      </c>
      <c r="E181" s="397">
        <v>3.43</v>
      </c>
      <c r="F181" s="362">
        <v>3.43</v>
      </c>
      <c r="G181" s="260">
        <f t="shared" si="28"/>
        <v>3.43</v>
      </c>
      <c r="H181" s="366"/>
      <c r="I181" s="366"/>
      <c r="J181" s="262">
        <f t="shared" si="26"/>
        <v>100</v>
      </c>
      <c r="N181" s="269" t="str">
        <f t="shared" si="27"/>
        <v/>
      </c>
    </row>
    <row r="182" spans="1:14" s="343" customFormat="1">
      <c r="A182" s="359">
        <v>757</v>
      </c>
      <c r="B182" s="359"/>
      <c r="C182" s="359"/>
      <c r="D182" s="371" t="s">
        <v>31</v>
      </c>
      <c r="E182" s="227">
        <f>SUM(E183)</f>
        <v>94805</v>
      </c>
      <c r="F182" s="227">
        <f>SUM(G182:I182)</f>
        <v>89853.68</v>
      </c>
      <c r="G182" s="270">
        <f>SUM(G183)</f>
        <v>89853.68</v>
      </c>
      <c r="H182" s="270">
        <f>SUM(H185)</f>
        <v>0</v>
      </c>
      <c r="I182" s="270">
        <f>SUM(I185)</f>
        <v>0</v>
      </c>
      <c r="J182" s="227">
        <f t="shared" si="17"/>
        <v>94.777364063076845</v>
      </c>
      <c r="N182" s="269" t="str">
        <f>IF(SUM(G182:I182)&lt;&gt;F182,"błąd","")</f>
        <v/>
      </c>
    </row>
    <row r="183" spans="1:14" s="343" customFormat="1">
      <c r="A183" s="359"/>
      <c r="B183" s="359">
        <v>75702</v>
      </c>
      <c r="C183" s="359"/>
      <c r="D183" s="371" t="s">
        <v>32</v>
      </c>
      <c r="E183" s="227">
        <f>E184</f>
        <v>94805</v>
      </c>
      <c r="F183" s="227">
        <f>F184</f>
        <v>89853.68</v>
      </c>
      <c r="G183" s="270">
        <f>G184</f>
        <v>89853.68</v>
      </c>
      <c r="H183" s="270">
        <f>H185+H184</f>
        <v>0</v>
      </c>
      <c r="I183" s="270">
        <f>I185+I184</f>
        <v>0</v>
      </c>
      <c r="J183" s="227">
        <f t="shared" si="17"/>
        <v>94.777364063076845</v>
      </c>
      <c r="N183" s="269"/>
    </row>
    <row r="184" spans="1:14" s="345" customFormat="1">
      <c r="A184" s="360"/>
      <c r="B184" s="360"/>
      <c r="C184" s="360"/>
      <c r="D184" s="363" t="s">
        <v>299</v>
      </c>
      <c r="E184" s="260">
        <f>SUM(E185:E185)</f>
        <v>94805</v>
      </c>
      <c r="F184" s="260">
        <f>SUM(F185:F185)</f>
        <v>89853.68</v>
      </c>
      <c r="G184" s="260">
        <f>SUM(G185:G185)</f>
        <v>89853.68</v>
      </c>
      <c r="H184" s="260">
        <f>SUM(H185:H185)</f>
        <v>0</v>
      </c>
      <c r="I184" s="260">
        <f>SUM(I185:I185)</f>
        <v>0</v>
      </c>
      <c r="J184" s="262">
        <f t="shared" si="17"/>
        <v>94.777364063076845</v>
      </c>
    </row>
    <row r="185" spans="1:14" s="266" customFormat="1" ht="51" customHeight="1">
      <c r="A185" s="392"/>
      <c r="B185" s="392"/>
      <c r="C185" s="392">
        <v>8110</v>
      </c>
      <c r="D185" s="396" t="s">
        <v>228</v>
      </c>
      <c r="E185" s="397">
        <v>94805</v>
      </c>
      <c r="F185" s="262">
        <v>89853.68</v>
      </c>
      <c r="G185" s="260">
        <f>F185</f>
        <v>89853.68</v>
      </c>
      <c r="H185" s="260">
        <f>H186</f>
        <v>0</v>
      </c>
      <c r="I185" s="260">
        <f>I186</f>
        <v>0</v>
      </c>
      <c r="J185" s="262">
        <f t="shared" si="17"/>
        <v>94.777364063076845</v>
      </c>
      <c r="N185" s="269"/>
    </row>
    <row r="186" spans="1:14" s="343" customFormat="1" ht="15.75" customHeight="1">
      <c r="A186" s="464">
        <v>758</v>
      </c>
      <c r="B186" s="359"/>
      <c r="C186" s="359"/>
      <c r="D186" s="371" t="s">
        <v>64</v>
      </c>
      <c r="E186" s="227">
        <f>SUM(E187+E190)</f>
        <v>56629.43</v>
      </c>
      <c r="F186" s="227">
        <f>SUM(G186:I186)</f>
        <v>5400</v>
      </c>
      <c r="G186" s="270">
        <f>G187</f>
        <v>5400</v>
      </c>
      <c r="H186" s="270">
        <f>SUM(H190)</f>
        <v>0</v>
      </c>
      <c r="I186" s="270">
        <f>SUM(I190)</f>
        <v>0</v>
      </c>
      <c r="J186" s="227">
        <f t="shared" si="17"/>
        <v>9.5356778268825941</v>
      </c>
    </row>
    <row r="187" spans="1:14" s="343" customFormat="1" ht="15" customHeight="1">
      <c r="A187" s="359"/>
      <c r="B187" s="359">
        <v>75814</v>
      </c>
      <c r="C187" s="359"/>
      <c r="D187" s="369" t="s">
        <v>164</v>
      </c>
      <c r="E187" s="227">
        <f>E189</f>
        <v>5400</v>
      </c>
      <c r="F187" s="227">
        <f>F189</f>
        <v>5400</v>
      </c>
      <c r="G187" s="270">
        <f>G189</f>
        <v>5400</v>
      </c>
      <c r="H187" s="270">
        <v>0</v>
      </c>
      <c r="I187" s="270"/>
      <c r="J187" s="227">
        <f t="shared" si="17"/>
        <v>100</v>
      </c>
    </row>
    <row r="188" spans="1:14" s="345" customFormat="1" ht="39" customHeight="1">
      <c r="A188" s="360"/>
      <c r="B188" s="360"/>
      <c r="C188" s="360"/>
      <c r="D188" s="363" t="s">
        <v>243</v>
      </c>
      <c r="E188" s="260">
        <f>SUM(E189)</f>
        <v>5400</v>
      </c>
      <c r="F188" s="260">
        <f>SUM(F189)</f>
        <v>5400</v>
      </c>
      <c r="G188" s="260">
        <f>SUM(G189)</f>
        <v>5400</v>
      </c>
      <c r="H188" s="260">
        <f>SUM(H189)</f>
        <v>0</v>
      </c>
      <c r="I188" s="260">
        <f>SUM(I189)</f>
        <v>0</v>
      </c>
      <c r="J188" s="262">
        <f t="shared" si="17"/>
        <v>100</v>
      </c>
    </row>
    <row r="189" spans="1:14" s="228" customFormat="1" ht="27.75" customHeight="1">
      <c r="A189" s="361"/>
      <c r="B189" s="361"/>
      <c r="C189" s="361">
        <v>4610</v>
      </c>
      <c r="D189" s="365" t="s">
        <v>209</v>
      </c>
      <c r="E189" s="262">
        <v>5400</v>
      </c>
      <c r="F189" s="262">
        <v>5400</v>
      </c>
      <c r="G189" s="260">
        <f>F189</f>
        <v>5400</v>
      </c>
      <c r="H189" s="260"/>
      <c r="I189" s="260"/>
      <c r="J189" s="227">
        <f t="shared" si="17"/>
        <v>100</v>
      </c>
    </row>
    <row r="190" spans="1:14" s="343" customFormat="1" ht="14.25" customHeight="1">
      <c r="A190" s="359"/>
      <c r="B190" s="359">
        <v>75818</v>
      </c>
      <c r="C190" s="359"/>
      <c r="D190" s="371" t="s">
        <v>251</v>
      </c>
      <c r="E190" s="227">
        <f>SUM(E191)</f>
        <v>51229.43</v>
      </c>
      <c r="F190" s="227">
        <f>SUM(F192)</f>
        <v>0</v>
      </c>
      <c r="G190" s="270">
        <f t="shared" ref="G190:I191" si="29">SUM(G191)</f>
        <v>0</v>
      </c>
      <c r="H190" s="270">
        <f t="shared" si="29"/>
        <v>0</v>
      </c>
      <c r="I190" s="270">
        <f t="shared" si="29"/>
        <v>0</v>
      </c>
      <c r="J190" s="227">
        <f t="shared" si="17"/>
        <v>0</v>
      </c>
    </row>
    <row r="191" spans="1:14" s="345" customFormat="1" ht="40.5" customHeight="1">
      <c r="A191" s="360"/>
      <c r="B191" s="360"/>
      <c r="C191" s="360"/>
      <c r="D191" s="363" t="s">
        <v>243</v>
      </c>
      <c r="E191" s="260">
        <f>SUM(E193:E193)</f>
        <v>51229.43</v>
      </c>
      <c r="F191" s="260">
        <f>SUM(G191:I191)</f>
        <v>0</v>
      </c>
      <c r="G191" s="260">
        <f t="shared" si="29"/>
        <v>0</v>
      </c>
      <c r="H191" s="260">
        <f t="shared" si="29"/>
        <v>0</v>
      </c>
      <c r="I191" s="260">
        <f t="shared" si="29"/>
        <v>0</v>
      </c>
      <c r="J191" s="262">
        <f t="shared" si="17"/>
        <v>0</v>
      </c>
    </row>
    <row r="192" spans="1:14" s="228" customFormat="1" ht="18" hidden="1" customHeight="1">
      <c r="A192" s="361"/>
      <c r="B192" s="361"/>
      <c r="C192" s="361">
        <v>4810</v>
      </c>
      <c r="D192" s="365" t="s">
        <v>300</v>
      </c>
      <c r="E192" s="262">
        <v>0</v>
      </c>
      <c r="F192" s="260">
        <f>SUM(G192:I192)</f>
        <v>0</v>
      </c>
      <c r="G192" s="260"/>
      <c r="H192" s="366"/>
      <c r="I192" s="366"/>
      <c r="J192" s="262" t="e">
        <f t="shared" si="17"/>
        <v>#DIV/0!</v>
      </c>
    </row>
    <row r="193" spans="1:16" s="228" customFormat="1" ht="12" customHeight="1">
      <c r="A193" s="361"/>
      <c r="B193" s="361"/>
      <c r="C193" s="361">
        <v>4810</v>
      </c>
      <c r="D193" s="365" t="s">
        <v>312</v>
      </c>
      <c r="E193" s="262">
        <v>51229.43</v>
      </c>
      <c r="F193" s="260">
        <v>0</v>
      </c>
      <c r="G193" s="260">
        <f>F193</f>
        <v>0</v>
      </c>
      <c r="H193" s="366"/>
      <c r="I193" s="366"/>
      <c r="J193" s="262">
        <f t="shared" si="17"/>
        <v>0</v>
      </c>
    </row>
    <row r="194" spans="1:16" s="343" customFormat="1">
      <c r="A194" s="464">
        <v>801</v>
      </c>
      <c r="B194" s="359"/>
      <c r="C194" s="359"/>
      <c r="D194" s="371" t="s">
        <v>5</v>
      </c>
      <c r="E194" s="227">
        <f>SUM(E195+E220+E258+E278+E282+E289+E292+E302+E307+E312)</f>
        <v>5736061.0300000003</v>
      </c>
      <c r="F194" s="227">
        <f t="shared" ref="F194:I194" si="30">SUM(F195+F220+F258+F278+F282+F289+F292+F302+F307+F312)</f>
        <v>5671816.9500000002</v>
      </c>
      <c r="G194" s="227">
        <f t="shared" si="30"/>
        <v>5629803.8200000003</v>
      </c>
      <c r="H194" s="227">
        <f t="shared" si="30"/>
        <v>42013.13</v>
      </c>
      <c r="I194" s="227">
        <f t="shared" si="30"/>
        <v>0</v>
      </c>
      <c r="J194" s="227">
        <f t="shared" si="17"/>
        <v>98.879996574931837</v>
      </c>
      <c r="N194" s="269" t="b">
        <f>IF(SUM(G194:I194)&lt;&gt;F194,I628)</f>
        <v>0</v>
      </c>
    </row>
    <row r="195" spans="1:16" s="343" customFormat="1">
      <c r="A195" s="359"/>
      <c r="B195" s="359">
        <v>80101</v>
      </c>
      <c r="C195" s="359"/>
      <c r="D195" s="371" t="s">
        <v>6</v>
      </c>
      <c r="E195" s="227">
        <f>SUM(E196+E199+E205)</f>
        <v>2796039</v>
      </c>
      <c r="F195" s="227">
        <f>SUM(F196+F199+F205)</f>
        <v>2784365.12</v>
      </c>
      <c r="G195" s="227">
        <f>SUM(G196+G199+G205)</f>
        <v>2784365.12</v>
      </c>
      <c r="H195" s="227">
        <f>SUM(H196+H199+H205)</f>
        <v>0</v>
      </c>
      <c r="I195" s="227">
        <f>SUM(I196+I199+I205)</f>
        <v>0</v>
      </c>
      <c r="J195" s="227">
        <f t="shared" si="17"/>
        <v>99.582485079786082</v>
      </c>
      <c r="N195" s="269" t="str">
        <f t="shared" ref="N195:N265" si="31">IF(SUM(G195:I195)&lt;&gt;F195,"błąd","")</f>
        <v/>
      </c>
    </row>
    <row r="196" spans="1:16" s="345" customFormat="1" ht="25.5" customHeight="1">
      <c r="A196" s="360"/>
      <c r="B196" s="360"/>
      <c r="C196" s="360"/>
      <c r="D196" s="363" t="s">
        <v>246</v>
      </c>
      <c r="E196" s="260">
        <f>SUM(E197:E198)</f>
        <v>100700</v>
      </c>
      <c r="F196" s="260">
        <f>SUM(F197:F198)</f>
        <v>100508.94</v>
      </c>
      <c r="G196" s="260">
        <f>SUM(G197:G198)</f>
        <v>100508.94</v>
      </c>
      <c r="H196" s="260">
        <f>SUM(H197:H198)</f>
        <v>0</v>
      </c>
      <c r="I196" s="260">
        <f>SUM(I197:I198)</f>
        <v>0</v>
      </c>
      <c r="J196" s="262">
        <f t="shared" si="17"/>
        <v>99.81026812313803</v>
      </c>
    </row>
    <row r="197" spans="1:16" s="228" customFormat="1" ht="25.5" customHeight="1">
      <c r="A197" s="361"/>
      <c r="B197" s="361"/>
      <c r="C197" s="361">
        <v>3020</v>
      </c>
      <c r="D197" s="365" t="s">
        <v>83</v>
      </c>
      <c r="E197" s="262">
        <v>97700</v>
      </c>
      <c r="F197" s="262">
        <v>97508.94</v>
      </c>
      <c r="G197" s="260">
        <f>F197</f>
        <v>97508.94</v>
      </c>
      <c r="H197" s="366"/>
      <c r="I197" s="366"/>
      <c r="J197" s="262">
        <f t="shared" si="17"/>
        <v>99.804442169907887</v>
      </c>
      <c r="M197" s="266"/>
      <c r="N197" s="269" t="str">
        <f>IF(SUM(G197:I197)&lt;&gt;F197,"błąd","")</f>
        <v/>
      </c>
    </row>
    <row r="198" spans="1:16" s="228" customFormat="1">
      <c r="A198" s="361"/>
      <c r="B198" s="361"/>
      <c r="C198" s="361">
        <v>3240</v>
      </c>
      <c r="D198" s="365" t="s">
        <v>87</v>
      </c>
      <c r="E198" s="262">
        <v>3000</v>
      </c>
      <c r="F198" s="262">
        <v>3000</v>
      </c>
      <c r="G198" s="260">
        <f>F198</f>
        <v>3000</v>
      </c>
      <c r="H198" s="366"/>
      <c r="I198" s="366"/>
      <c r="J198" s="262">
        <f t="shared" si="17"/>
        <v>100</v>
      </c>
      <c r="M198" s="266"/>
      <c r="N198" s="269" t="str">
        <f>IF(SUM(G198:I198)&lt;&gt;F198,"błąd","")</f>
        <v/>
      </c>
      <c r="O198" s="356"/>
      <c r="P198" s="356"/>
    </row>
    <row r="199" spans="1:16" s="345" customFormat="1" ht="24">
      <c r="A199" s="360"/>
      <c r="B199" s="360"/>
      <c r="C199" s="360"/>
      <c r="D199" s="363" t="s">
        <v>244</v>
      </c>
      <c r="E199" s="260">
        <f>SUM(E200:E204)</f>
        <v>2447024</v>
      </c>
      <c r="F199" s="260">
        <f>SUM(F200:F204)</f>
        <v>2440399.64</v>
      </c>
      <c r="G199" s="260">
        <f>SUM(G200:G204)</f>
        <v>2440399.64</v>
      </c>
      <c r="H199" s="260">
        <f>SUM(H200:H203)</f>
        <v>0</v>
      </c>
      <c r="I199" s="260">
        <f>SUM(I200:I203)</f>
        <v>0</v>
      </c>
      <c r="J199" s="262">
        <f t="shared" si="17"/>
        <v>99.729289128345286</v>
      </c>
      <c r="N199" s="357"/>
      <c r="O199" s="367"/>
      <c r="P199" s="367"/>
    </row>
    <row r="200" spans="1:16" s="228" customFormat="1" ht="14.25" customHeight="1">
      <c r="A200" s="361"/>
      <c r="B200" s="361"/>
      <c r="C200" s="361">
        <v>4010</v>
      </c>
      <c r="D200" s="365" t="s">
        <v>20</v>
      </c>
      <c r="E200" s="262">
        <v>1925714</v>
      </c>
      <c r="F200" s="262">
        <v>1922088.45</v>
      </c>
      <c r="G200" s="260">
        <f>F200</f>
        <v>1922088.45</v>
      </c>
      <c r="H200" s="366"/>
      <c r="I200" s="366"/>
      <c r="J200" s="262">
        <f t="shared" si="17"/>
        <v>99.811729571473236</v>
      </c>
      <c r="M200" s="266"/>
      <c r="N200" s="269" t="str">
        <f>IF(SUM(G200:I200)&lt;&gt;F200,"błąd","")</f>
        <v/>
      </c>
    </row>
    <row r="201" spans="1:16" s="228" customFormat="1">
      <c r="A201" s="361"/>
      <c r="B201" s="361"/>
      <c r="C201" s="361">
        <v>4040</v>
      </c>
      <c r="D201" s="365" t="s">
        <v>21</v>
      </c>
      <c r="E201" s="262">
        <v>123914</v>
      </c>
      <c r="F201" s="262">
        <v>123913.68</v>
      </c>
      <c r="G201" s="260">
        <f>F201</f>
        <v>123913.68</v>
      </c>
      <c r="H201" s="366"/>
      <c r="I201" s="366"/>
      <c r="J201" s="262">
        <f t="shared" si="17"/>
        <v>99.999741756379422</v>
      </c>
      <c r="K201" s="394">
        <f>SUM(E200:E203)</f>
        <v>2442364</v>
      </c>
      <c r="L201" s="394">
        <f>SUM(F200:F203)</f>
        <v>2435739.64</v>
      </c>
      <c r="M201" s="266"/>
      <c r="N201" s="269" t="str">
        <f t="shared" si="31"/>
        <v/>
      </c>
    </row>
    <row r="202" spans="1:16" s="228" customFormat="1">
      <c r="A202" s="361"/>
      <c r="B202" s="361"/>
      <c r="C202" s="361">
        <v>4110</v>
      </c>
      <c r="D202" s="365" t="s">
        <v>28</v>
      </c>
      <c r="E202" s="262">
        <v>353423</v>
      </c>
      <c r="F202" s="262">
        <v>351838.41</v>
      </c>
      <c r="G202" s="260">
        <f>F202</f>
        <v>351838.41</v>
      </c>
      <c r="H202" s="366"/>
      <c r="I202" s="366"/>
      <c r="J202" s="262">
        <f t="shared" si="17"/>
        <v>99.551644912753275</v>
      </c>
      <c r="M202" s="266"/>
      <c r="N202" s="269"/>
    </row>
    <row r="203" spans="1:16" s="228" customFormat="1">
      <c r="A203" s="361"/>
      <c r="B203" s="361"/>
      <c r="C203" s="361">
        <v>4120</v>
      </c>
      <c r="D203" s="365" t="s">
        <v>23</v>
      </c>
      <c r="E203" s="262">
        <v>39313</v>
      </c>
      <c r="F203" s="262">
        <v>37899.1</v>
      </c>
      <c r="G203" s="260">
        <f t="shared" ref="G203:G204" si="32">F203</f>
        <v>37899.1</v>
      </c>
      <c r="H203" s="366"/>
      <c r="I203" s="366"/>
      <c r="J203" s="262">
        <f t="shared" si="17"/>
        <v>96.403479764963237</v>
      </c>
      <c r="M203" s="266"/>
      <c r="N203" s="269" t="str">
        <f t="shared" si="31"/>
        <v/>
      </c>
    </row>
    <row r="204" spans="1:16" s="228" customFormat="1">
      <c r="A204" s="361"/>
      <c r="B204" s="361"/>
      <c r="C204" s="465">
        <v>4170</v>
      </c>
      <c r="D204" s="396" t="s">
        <v>62</v>
      </c>
      <c r="E204" s="262">
        <v>4660</v>
      </c>
      <c r="F204" s="262">
        <v>4660</v>
      </c>
      <c r="G204" s="260">
        <f t="shared" si="32"/>
        <v>4660</v>
      </c>
      <c r="H204" s="366"/>
      <c r="I204" s="366"/>
      <c r="J204" s="262">
        <f t="shared" si="17"/>
        <v>100</v>
      </c>
      <c r="M204" s="266"/>
      <c r="N204" s="269"/>
    </row>
    <row r="205" spans="1:16" s="345" customFormat="1" ht="38.25" customHeight="1">
      <c r="A205" s="360"/>
      <c r="B205" s="360"/>
      <c r="C205" s="360"/>
      <c r="D205" s="363" t="s">
        <v>243</v>
      </c>
      <c r="E205" s="260">
        <f>SUM(E206:E219)</f>
        <v>248315</v>
      </c>
      <c r="F205" s="260">
        <f>SUM(F206:F219)</f>
        <v>243456.54</v>
      </c>
      <c r="G205" s="260">
        <f>SUM(G206:G219)</f>
        <v>243456.54</v>
      </c>
      <c r="H205" s="260">
        <f>SUM(H206:H219)</f>
        <v>0</v>
      </c>
      <c r="I205" s="260">
        <f>SUM(I206:I219)</f>
        <v>0</v>
      </c>
      <c r="J205" s="262">
        <f t="shared" si="17"/>
        <v>98.043428709502038</v>
      </c>
      <c r="N205" s="357"/>
    </row>
    <row r="206" spans="1:16" s="228" customFormat="1" ht="12.75" customHeight="1">
      <c r="A206" s="361"/>
      <c r="B206" s="361"/>
      <c r="C206" s="361">
        <v>4210</v>
      </c>
      <c r="D206" s="365" t="s">
        <v>15</v>
      </c>
      <c r="E206" s="262">
        <v>92779.8</v>
      </c>
      <c r="F206" s="262">
        <v>91324.25</v>
      </c>
      <c r="G206" s="260">
        <f>F206</f>
        <v>91324.25</v>
      </c>
      <c r="H206" s="523"/>
      <c r="I206" s="366"/>
      <c r="J206" s="262">
        <f t="shared" si="17"/>
        <v>98.431177907259979</v>
      </c>
      <c r="M206" s="266"/>
      <c r="N206" s="269" t="str">
        <f t="shared" si="31"/>
        <v/>
      </c>
    </row>
    <row r="207" spans="1:16" s="228" customFormat="1" ht="24">
      <c r="A207" s="361"/>
      <c r="B207" s="361"/>
      <c r="C207" s="361">
        <v>4240</v>
      </c>
      <c r="D207" s="365" t="s">
        <v>331</v>
      </c>
      <c r="E207" s="262">
        <v>11960.2</v>
      </c>
      <c r="F207" s="262">
        <v>11917.89</v>
      </c>
      <c r="G207" s="260">
        <f t="shared" ref="G207:G219" si="33">F207</f>
        <v>11917.89</v>
      </c>
      <c r="H207" s="522"/>
      <c r="I207" s="366"/>
      <c r="J207" s="262">
        <f t="shared" si="17"/>
        <v>99.64624337385662</v>
      </c>
      <c r="M207" s="266"/>
      <c r="N207" s="269" t="str">
        <f t="shared" si="31"/>
        <v/>
      </c>
    </row>
    <row r="208" spans="1:16" s="228" customFormat="1">
      <c r="A208" s="361"/>
      <c r="B208" s="361"/>
      <c r="C208" s="361">
        <v>4260</v>
      </c>
      <c r="D208" s="365" t="s">
        <v>17</v>
      </c>
      <c r="E208" s="262">
        <v>9500</v>
      </c>
      <c r="F208" s="262">
        <v>9032.0499999999993</v>
      </c>
      <c r="G208" s="260">
        <f t="shared" si="33"/>
        <v>9032.0499999999993</v>
      </c>
      <c r="H208" s="366"/>
      <c r="I208" s="366"/>
      <c r="J208" s="262">
        <f t="shared" si="17"/>
        <v>95.074210526315781</v>
      </c>
      <c r="M208" s="266"/>
      <c r="N208" s="269" t="str">
        <f t="shared" si="31"/>
        <v/>
      </c>
    </row>
    <row r="209" spans="1:14" s="228" customFormat="1">
      <c r="A209" s="361"/>
      <c r="B209" s="361"/>
      <c r="C209" s="361">
        <v>4270</v>
      </c>
      <c r="D209" s="365" t="s">
        <v>29</v>
      </c>
      <c r="E209" s="262">
        <v>1000</v>
      </c>
      <c r="F209" s="262">
        <v>448.67</v>
      </c>
      <c r="G209" s="260">
        <f t="shared" si="33"/>
        <v>448.67</v>
      </c>
      <c r="H209" s="366"/>
      <c r="I209" s="366"/>
      <c r="J209" s="262">
        <f t="shared" si="17"/>
        <v>44.866999999999997</v>
      </c>
      <c r="M209" s="266"/>
      <c r="N209" s="269" t="str">
        <f t="shared" si="31"/>
        <v/>
      </c>
    </row>
    <row r="210" spans="1:14" s="228" customFormat="1">
      <c r="A210" s="361"/>
      <c r="B210" s="361"/>
      <c r="C210" s="361">
        <v>4280</v>
      </c>
      <c r="D210" s="365" t="s">
        <v>61</v>
      </c>
      <c r="E210" s="262">
        <v>1180</v>
      </c>
      <c r="F210" s="262">
        <v>1150</v>
      </c>
      <c r="G210" s="260">
        <f t="shared" si="33"/>
        <v>1150</v>
      </c>
      <c r="H210" s="366"/>
      <c r="I210" s="366"/>
      <c r="J210" s="262">
        <f t="shared" si="17"/>
        <v>97.457627118644069</v>
      </c>
      <c r="M210" s="266"/>
      <c r="N210" s="269" t="str">
        <f t="shared" si="31"/>
        <v/>
      </c>
    </row>
    <row r="211" spans="1:14" s="228" customFormat="1">
      <c r="A211" s="361"/>
      <c r="B211" s="361"/>
      <c r="C211" s="361">
        <v>4300</v>
      </c>
      <c r="D211" s="365" t="s">
        <v>13</v>
      </c>
      <c r="E211" s="262">
        <v>35471</v>
      </c>
      <c r="F211" s="262">
        <v>33904.550000000003</v>
      </c>
      <c r="G211" s="260">
        <f t="shared" si="33"/>
        <v>33904.550000000003</v>
      </c>
      <c r="H211" s="523"/>
      <c r="I211" s="366"/>
      <c r="J211" s="262">
        <f t="shared" si="17"/>
        <v>95.583857235488153</v>
      </c>
      <c r="M211" s="266"/>
      <c r="N211" s="269" t="str">
        <f t="shared" si="31"/>
        <v/>
      </c>
    </row>
    <row r="212" spans="1:14" s="228" customFormat="1" ht="24.75" customHeight="1">
      <c r="A212" s="361"/>
      <c r="B212" s="361"/>
      <c r="C212" s="361">
        <v>4360</v>
      </c>
      <c r="D212" s="365" t="s">
        <v>315</v>
      </c>
      <c r="E212" s="262">
        <v>2800</v>
      </c>
      <c r="F212" s="262">
        <v>2797.02</v>
      </c>
      <c r="G212" s="260">
        <f t="shared" si="33"/>
        <v>2797.02</v>
      </c>
      <c r="H212" s="366"/>
      <c r="I212" s="366"/>
      <c r="J212" s="262">
        <f t="shared" si="17"/>
        <v>99.893571428571434</v>
      </c>
      <c r="M212" s="266"/>
      <c r="N212" s="269" t="str">
        <f t="shared" si="31"/>
        <v/>
      </c>
    </row>
    <row r="213" spans="1:14" s="228" customFormat="1">
      <c r="A213" s="361"/>
      <c r="B213" s="361"/>
      <c r="C213" s="361">
        <v>4410</v>
      </c>
      <c r="D213" s="365" t="s">
        <v>24</v>
      </c>
      <c r="E213" s="262">
        <v>1700</v>
      </c>
      <c r="F213" s="262">
        <v>1305.6600000000001</v>
      </c>
      <c r="G213" s="260">
        <f t="shared" si="33"/>
        <v>1305.6600000000001</v>
      </c>
      <c r="H213" s="366"/>
      <c r="I213" s="366"/>
      <c r="J213" s="262">
        <f t="shared" si="17"/>
        <v>76.803529411764714</v>
      </c>
      <c r="M213" s="266"/>
      <c r="N213" s="269" t="str">
        <f t="shared" si="31"/>
        <v/>
      </c>
    </row>
    <row r="214" spans="1:14" s="228" customFormat="1">
      <c r="A214" s="361"/>
      <c r="B214" s="361"/>
      <c r="C214" s="361">
        <v>4430</v>
      </c>
      <c r="D214" s="365" t="s">
        <v>4</v>
      </c>
      <c r="E214" s="262">
        <v>3000</v>
      </c>
      <c r="F214" s="262">
        <v>2690</v>
      </c>
      <c r="G214" s="260">
        <f t="shared" si="33"/>
        <v>2690</v>
      </c>
      <c r="H214" s="366"/>
      <c r="I214" s="366"/>
      <c r="J214" s="262">
        <f t="shared" si="17"/>
        <v>89.666666666666671</v>
      </c>
      <c r="M214" s="266"/>
      <c r="N214" s="269" t="str">
        <f t="shared" si="31"/>
        <v/>
      </c>
    </row>
    <row r="215" spans="1:14" s="228" customFormat="1" ht="24">
      <c r="A215" s="361"/>
      <c r="B215" s="361"/>
      <c r="C215" s="361">
        <v>4440</v>
      </c>
      <c r="D215" s="365" t="s">
        <v>25</v>
      </c>
      <c r="E215" s="262">
        <v>84921</v>
      </c>
      <c r="F215" s="262">
        <v>84920.81</v>
      </c>
      <c r="G215" s="260">
        <f t="shared" si="33"/>
        <v>84920.81</v>
      </c>
      <c r="H215" s="366"/>
      <c r="I215" s="366"/>
      <c r="J215" s="262">
        <f t="shared" si="17"/>
        <v>99.999776262644104</v>
      </c>
      <c r="M215" s="266"/>
      <c r="N215" s="269" t="str">
        <f t="shared" si="31"/>
        <v/>
      </c>
    </row>
    <row r="216" spans="1:14" s="228" customFormat="1">
      <c r="A216" s="361"/>
      <c r="B216" s="361"/>
      <c r="C216" s="361">
        <v>4480</v>
      </c>
      <c r="D216" s="365" t="s">
        <v>131</v>
      </c>
      <c r="E216" s="262">
        <v>323</v>
      </c>
      <c r="F216" s="262">
        <v>323</v>
      </c>
      <c r="G216" s="260">
        <f t="shared" si="33"/>
        <v>323</v>
      </c>
      <c r="H216" s="366"/>
      <c r="I216" s="366"/>
      <c r="J216" s="262">
        <f t="shared" si="17"/>
        <v>100</v>
      </c>
      <c r="M216" s="266"/>
      <c r="N216" s="269" t="str">
        <f t="shared" si="31"/>
        <v/>
      </c>
    </row>
    <row r="217" spans="1:14" s="228" customFormat="1">
      <c r="A217" s="361"/>
      <c r="B217" s="361"/>
      <c r="C217" s="465">
        <v>4510</v>
      </c>
      <c r="D217" s="488" t="s">
        <v>379</v>
      </c>
      <c r="E217" s="489">
        <v>80</v>
      </c>
      <c r="F217" s="489">
        <v>80</v>
      </c>
      <c r="G217" s="260">
        <f t="shared" si="33"/>
        <v>80</v>
      </c>
      <c r="H217" s="366"/>
      <c r="I217" s="366"/>
      <c r="J217" s="262">
        <f t="shared" si="17"/>
        <v>100</v>
      </c>
      <c r="M217" s="266"/>
      <c r="N217" s="269" t="str">
        <f t="shared" si="31"/>
        <v/>
      </c>
    </row>
    <row r="218" spans="1:14" s="139" customFormat="1" ht="28.5" customHeight="1">
      <c r="A218" s="403"/>
      <c r="B218" s="403"/>
      <c r="C218" s="403">
        <v>4520</v>
      </c>
      <c r="D218" s="435" t="s">
        <v>316</v>
      </c>
      <c r="E218" s="130">
        <v>1980</v>
      </c>
      <c r="F218" s="130">
        <v>1980</v>
      </c>
      <c r="G218" s="260">
        <f t="shared" si="33"/>
        <v>1980</v>
      </c>
      <c r="H218" s="126"/>
      <c r="I218" s="126"/>
      <c r="J218" s="130">
        <f t="shared" si="17"/>
        <v>100</v>
      </c>
      <c r="M218" s="131"/>
      <c r="N218" s="122" t="str">
        <f t="shared" si="31"/>
        <v/>
      </c>
    </row>
    <row r="219" spans="1:14" s="228" customFormat="1" ht="24">
      <c r="A219" s="361"/>
      <c r="B219" s="361"/>
      <c r="C219" s="361">
        <v>4700</v>
      </c>
      <c r="D219" s="365" t="s">
        <v>86</v>
      </c>
      <c r="E219" s="262">
        <v>1620</v>
      </c>
      <c r="F219" s="262">
        <v>1582.64</v>
      </c>
      <c r="G219" s="260">
        <f t="shared" si="33"/>
        <v>1582.64</v>
      </c>
      <c r="H219" s="366"/>
      <c r="I219" s="366"/>
      <c r="J219" s="262">
        <f t="shared" si="17"/>
        <v>97.693827160493825</v>
      </c>
      <c r="K219" s="261">
        <f>SUM(G219*100)/F219</f>
        <v>100</v>
      </c>
      <c r="L219" s="261">
        <f>SUM(H219*100)/G219</f>
        <v>0</v>
      </c>
      <c r="M219" s="266"/>
      <c r="N219" s="269" t="str">
        <f t="shared" si="31"/>
        <v/>
      </c>
    </row>
    <row r="220" spans="1:14" s="343" customFormat="1">
      <c r="A220" s="359"/>
      <c r="B220" s="359">
        <v>80104</v>
      </c>
      <c r="C220" s="359"/>
      <c r="D220" s="371" t="s">
        <v>60</v>
      </c>
      <c r="E220" s="227">
        <f>SUM(E221+E224+E226+E232+E248+E256)</f>
        <v>1545914.12</v>
      </c>
      <c r="F220" s="227">
        <f>SUM(F221+F224+F226+F232+F248+F256)</f>
        <v>1518667.9000000001</v>
      </c>
      <c r="G220" s="227">
        <f>SUM(G221+G224+G226+G232+G248+G256)</f>
        <v>1518667.9000000001</v>
      </c>
      <c r="H220" s="270">
        <f>SUM(H221+H224+H226+H232)</f>
        <v>0</v>
      </c>
      <c r="I220" s="270">
        <f>SUM(I221+I224+I226+I232)</f>
        <v>0</v>
      </c>
      <c r="J220" s="227">
        <f t="shared" si="17"/>
        <v>98.237533401920146</v>
      </c>
      <c r="N220" s="269" t="str">
        <f t="shared" si="31"/>
        <v/>
      </c>
    </row>
    <row r="221" spans="1:14" s="345" customFormat="1">
      <c r="A221" s="360"/>
      <c r="B221" s="360"/>
      <c r="C221" s="360"/>
      <c r="D221" s="363" t="s">
        <v>242</v>
      </c>
      <c r="E221" s="260">
        <f>SUM(E222+E223)</f>
        <v>195000</v>
      </c>
      <c r="F221" s="260">
        <f>SUM(F222+F223)</f>
        <v>194373.7</v>
      </c>
      <c r="G221" s="260">
        <f>SUM(G222+G223)</f>
        <v>194373.7</v>
      </c>
      <c r="H221" s="260">
        <f>SUM(H222+H223)</f>
        <v>0</v>
      </c>
      <c r="I221" s="260">
        <f>SUM(I222+I223)</f>
        <v>0</v>
      </c>
      <c r="J221" s="262">
        <f t="shared" si="17"/>
        <v>99.678820512820508</v>
      </c>
      <c r="N221" s="345" t="str">
        <f t="shared" si="31"/>
        <v/>
      </c>
    </row>
    <row r="222" spans="1:14" s="228" customFormat="1" ht="60">
      <c r="A222" s="361"/>
      <c r="B222" s="361"/>
      <c r="C222" s="361">
        <v>2310</v>
      </c>
      <c r="D222" s="365" t="s">
        <v>231</v>
      </c>
      <c r="E222" s="262">
        <v>45000</v>
      </c>
      <c r="F222" s="262">
        <v>44572.76</v>
      </c>
      <c r="G222" s="260">
        <f>F222</f>
        <v>44572.76</v>
      </c>
      <c r="H222" s="260"/>
      <c r="I222" s="260"/>
      <c r="J222" s="262">
        <f t="shared" si="17"/>
        <v>99.050577777777775</v>
      </c>
    </row>
    <row r="223" spans="1:14" s="228" customFormat="1" ht="38.25" customHeight="1">
      <c r="A223" s="361"/>
      <c r="B223" s="361"/>
      <c r="C223" s="465">
        <v>2540</v>
      </c>
      <c r="D223" s="365" t="s">
        <v>380</v>
      </c>
      <c r="E223" s="262">
        <v>150000</v>
      </c>
      <c r="F223" s="262">
        <v>149800.94</v>
      </c>
      <c r="G223" s="260">
        <f>F223</f>
        <v>149800.94</v>
      </c>
      <c r="H223" s="260"/>
      <c r="I223" s="260"/>
      <c r="J223" s="262">
        <f t="shared" si="17"/>
        <v>99.867293333333336</v>
      </c>
    </row>
    <row r="224" spans="1:14" s="345" customFormat="1" ht="23.25" customHeight="1">
      <c r="A224" s="360"/>
      <c r="B224" s="360"/>
      <c r="C224" s="360"/>
      <c r="D224" s="363" t="s">
        <v>246</v>
      </c>
      <c r="E224" s="260">
        <f>SUM(E225)</f>
        <v>27650</v>
      </c>
      <c r="F224" s="260">
        <f>SUM(G224:I224)</f>
        <v>27471.26</v>
      </c>
      <c r="G224" s="260">
        <f>SUM(G225)</f>
        <v>27471.26</v>
      </c>
      <c r="H224" s="260">
        <f>SUM(H225)</f>
        <v>0</v>
      </c>
      <c r="I224" s="260">
        <f>SUM(I225)</f>
        <v>0</v>
      </c>
      <c r="J224" s="262">
        <f t="shared" si="17"/>
        <v>99.353562386980101</v>
      </c>
    </row>
    <row r="225" spans="1:16" s="228" customFormat="1" ht="23.25" customHeight="1">
      <c r="A225" s="361"/>
      <c r="B225" s="361"/>
      <c r="C225" s="361">
        <v>3020</v>
      </c>
      <c r="D225" s="365" t="s">
        <v>83</v>
      </c>
      <c r="E225" s="262">
        <v>27650</v>
      </c>
      <c r="F225" s="262">
        <v>27471.26</v>
      </c>
      <c r="G225" s="260">
        <f>F225</f>
        <v>27471.26</v>
      </c>
      <c r="H225" s="366"/>
      <c r="I225" s="366"/>
      <c r="J225" s="262">
        <f t="shared" ref="J225:J312" si="34">SUM(F225*100)/E225</f>
        <v>99.353562386980101</v>
      </c>
      <c r="M225" s="266"/>
      <c r="N225" s="269" t="str">
        <f t="shared" si="31"/>
        <v/>
      </c>
    </row>
    <row r="226" spans="1:16" s="345" customFormat="1" ht="24">
      <c r="A226" s="360"/>
      <c r="B226" s="360"/>
      <c r="C226" s="360"/>
      <c r="D226" s="363" t="s">
        <v>244</v>
      </c>
      <c r="E226" s="260">
        <f>SUM(E227:E231)</f>
        <v>754987</v>
      </c>
      <c r="F226" s="260">
        <f>SUM(F227:F231)</f>
        <v>734424.60000000009</v>
      </c>
      <c r="G226" s="260">
        <f>SUM(G227:G231)</f>
        <v>734424.60000000009</v>
      </c>
      <c r="H226" s="260">
        <f>SUM(H227:H231)</f>
        <v>0</v>
      </c>
      <c r="I226" s="260">
        <f>SUM(I227:I231)</f>
        <v>0</v>
      </c>
      <c r="J226" s="262">
        <f t="shared" si="34"/>
        <v>97.276456415805853</v>
      </c>
      <c r="N226" s="357"/>
    </row>
    <row r="227" spans="1:16" s="228" customFormat="1" ht="15" customHeight="1">
      <c r="A227" s="361"/>
      <c r="B227" s="361"/>
      <c r="C227" s="361">
        <v>4010</v>
      </c>
      <c r="D227" s="365" t="s">
        <v>20</v>
      </c>
      <c r="E227" s="262">
        <v>589131</v>
      </c>
      <c r="F227" s="262">
        <v>570882.31000000006</v>
      </c>
      <c r="G227" s="260">
        <f t="shared" ref="G227:G246" si="35">F227</f>
        <v>570882.31000000006</v>
      </c>
      <c r="H227" s="366"/>
      <c r="I227" s="366"/>
      <c r="J227" s="262">
        <f t="shared" si="34"/>
        <v>96.902439355593245</v>
      </c>
      <c r="M227" s="266"/>
      <c r="N227" s="269" t="str">
        <f t="shared" si="31"/>
        <v/>
      </c>
      <c r="O227" s="356"/>
      <c r="P227" s="356"/>
    </row>
    <row r="228" spans="1:16" s="228" customFormat="1">
      <c r="A228" s="361"/>
      <c r="B228" s="361"/>
      <c r="C228" s="361">
        <v>4040</v>
      </c>
      <c r="D228" s="365" t="s">
        <v>21</v>
      </c>
      <c r="E228" s="262">
        <v>43472</v>
      </c>
      <c r="F228" s="262">
        <v>43471.87</v>
      </c>
      <c r="G228" s="260">
        <f t="shared" si="35"/>
        <v>43471.87</v>
      </c>
      <c r="H228" s="366"/>
      <c r="I228" s="366"/>
      <c r="J228" s="262">
        <f t="shared" si="34"/>
        <v>99.999700956937801</v>
      </c>
      <c r="K228" s="394">
        <f>SUM(E227:E230)</f>
        <v>753337</v>
      </c>
      <c r="L228" s="394">
        <f>SUM(F227:F230)</f>
        <v>732776.60000000009</v>
      </c>
      <c r="N228" s="228" t="str">
        <f t="shared" si="31"/>
        <v/>
      </c>
    </row>
    <row r="229" spans="1:16" s="228" customFormat="1">
      <c r="A229" s="361"/>
      <c r="B229" s="361"/>
      <c r="C229" s="361">
        <v>4110</v>
      </c>
      <c r="D229" s="365" t="s">
        <v>28</v>
      </c>
      <c r="E229" s="262">
        <v>107577</v>
      </c>
      <c r="F229" s="262">
        <v>105334.74</v>
      </c>
      <c r="G229" s="260">
        <f t="shared" si="35"/>
        <v>105334.74</v>
      </c>
      <c r="H229" s="366"/>
      <c r="I229" s="366"/>
      <c r="J229" s="262">
        <f t="shared" si="34"/>
        <v>97.915669706349874</v>
      </c>
      <c r="N229" s="228" t="str">
        <f t="shared" si="31"/>
        <v/>
      </c>
    </row>
    <row r="230" spans="1:16" s="228" customFormat="1">
      <c r="A230" s="361"/>
      <c r="B230" s="361"/>
      <c r="C230" s="361">
        <v>4120</v>
      </c>
      <c r="D230" s="365" t="s">
        <v>23</v>
      </c>
      <c r="E230" s="262">
        <v>13157</v>
      </c>
      <c r="F230" s="262">
        <v>13087.68</v>
      </c>
      <c r="G230" s="260">
        <f t="shared" si="35"/>
        <v>13087.68</v>
      </c>
      <c r="H230" s="366"/>
      <c r="I230" s="366"/>
      <c r="J230" s="262">
        <f t="shared" si="34"/>
        <v>99.473132172987761</v>
      </c>
      <c r="N230" s="228" t="str">
        <f t="shared" si="31"/>
        <v/>
      </c>
    </row>
    <row r="231" spans="1:16" s="228" customFormat="1">
      <c r="A231" s="361"/>
      <c r="B231" s="361"/>
      <c r="C231" s="465">
        <v>4170</v>
      </c>
      <c r="D231" s="396" t="s">
        <v>62</v>
      </c>
      <c r="E231" s="262">
        <v>1650</v>
      </c>
      <c r="F231" s="262">
        <v>1648</v>
      </c>
      <c r="G231" s="260">
        <f t="shared" si="35"/>
        <v>1648</v>
      </c>
      <c r="H231" s="366"/>
      <c r="I231" s="366"/>
      <c r="J231" s="262">
        <f t="shared" si="34"/>
        <v>99.878787878787875</v>
      </c>
      <c r="N231" s="228" t="str">
        <f t="shared" si="31"/>
        <v/>
      </c>
    </row>
    <row r="232" spans="1:16" s="345" customFormat="1" ht="34.5" customHeight="1">
      <c r="A232" s="360"/>
      <c r="B232" s="360"/>
      <c r="C232" s="360"/>
      <c r="D232" s="363" t="s">
        <v>243</v>
      </c>
      <c r="E232" s="260">
        <f>SUM(E233:E247)</f>
        <v>313064</v>
      </c>
      <c r="F232" s="260">
        <f>SUM(F233:F247)</f>
        <v>307186.03000000003</v>
      </c>
      <c r="G232" s="260">
        <f>SUM(G233:G247)</f>
        <v>307186.03000000003</v>
      </c>
      <c r="H232" s="260">
        <f>SUM(H233:H246)</f>
        <v>0</v>
      </c>
      <c r="I232" s="260">
        <f>SUM(I233:I246)</f>
        <v>0</v>
      </c>
      <c r="J232" s="262">
        <f t="shared" si="34"/>
        <v>98.122438223494242</v>
      </c>
      <c r="N232" s="357"/>
    </row>
    <row r="233" spans="1:16" s="228" customFormat="1">
      <c r="A233" s="361"/>
      <c r="B233" s="361"/>
      <c r="C233" s="361">
        <v>4210</v>
      </c>
      <c r="D233" s="365" t="s">
        <v>15</v>
      </c>
      <c r="E233" s="262">
        <v>17450</v>
      </c>
      <c r="F233" s="262">
        <v>16425.419999999998</v>
      </c>
      <c r="G233" s="260">
        <f t="shared" si="35"/>
        <v>16425.419999999998</v>
      </c>
      <c r="H233" s="366"/>
      <c r="I233" s="366"/>
      <c r="J233" s="262">
        <f t="shared" si="34"/>
        <v>94.128481375358149</v>
      </c>
      <c r="M233" s="266"/>
      <c r="N233" s="269" t="str">
        <f t="shared" si="31"/>
        <v/>
      </c>
    </row>
    <row r="234" spans="1:16" s="228" customFormat="1">
      <c r="A234" s="361"/>
      <c r="B234" s="361"/>
      <c r="C234" s="361">
        <v>4220</v>
      </c>
      <c r="D234" s="365" t="s">
        <v>39</v>
      </c>
      <c r="E234" s="262">
        <v>103500</v>
      </c>
      <c r="F234" s="262">
        <v>100621.3</v>
      </c>
      <c r="G234" s="260">
        <f t="shared" si="35"/>
        <v>100621.3</v>
      </c>
      <c r="H234" s="366"/>
      <c r="I234" s="366"/>
      <c r="J234" s="262">
        <f t="shared" si="34"/>
        <v>97.218647342995169</v>
      </c>
      <c r="N234" s="228" t="str">
        <f t="shared" si="31"/>
        <v/>
      </c>
    </row>
    <row r="235" spans="1:16" s="228" customFormat="1" ht="24">
      <c r="A235" s="361"/>
      <c r="B235" s="361"/>
      <c r="C235" s="465">
        <v>4240</v>
      </c>
      <c r="D235" s="365" t="s">
        <v>331</v>
      </c>
      <c r="E235" s="262">
        <v>1500</v>
      </c>
      <c r="F235" s="262">
        <v>1300</v>
      </c>
      <c r="G235" s="260">
        <f t="shared" si="35"/>
        <v>1300</v>
      </c>
      <c r="H235" s="366"/>
      <c r="I235" s="366"/>
      <c r="J235" s="262">
        <f t="shared" si="34"/>
        <v>86.666666666666671</v>
      </c>
      <c r="N235" s="228" t="str">
        <f t="shared" si="31"/>
        <v/>
      </c>
    </row>
    <row r="236" spans="1:16" s="228" customFormat="1">
      <c r="A236" s="361"/>
      <c r="B236" s="361"/>
      <c r="C236" s="361">
        <v>4260</v>
      </c>
      <c r="D236" s="365" t="s">
        <v>17</v>
      </c>
      <c r="E236" s="262">
        <v>46000</v>
      </c>
      <c r="F236" s="262">
        <v>45722.77</v>
      </c>
      <c r="G236" s="260">
        <f t="shared" si="35"/>
        <v>45722.77</v>
      </c>
      <c r="H236" s="366"/>
      <c r="I236" s="366"/>
      <c r="J236" s="262">
        <f t="shared" si="34"/>
        <v>99.397326086956525</v>
      </c>
      <c r="N236" s="228" t="str">
        <f t="shared" si="31"/>
        <v/>
      </c>
    </row>
    <row r="237" spans="1:16" s="228" customFormat="1">
      <c r="A237" s="361"/>
      <c r="B237" s="361"/>
      <c r="C237" s="361">
        <v>4270</v>
      </c>
      <c r="D237" s="365" t="s">
        <v>29</v>
      </c>
      <c r="E237" s="262">
        <v>200</v>
      </c>
      <c r="F237" s="262">
        <v>160</v>
      </c>
      <c r="G237" s="260">
        <f t="shared" si="35"/>
        <v>160</v>
      </c>
      <c r="H237" s="366"/>
      <c r="I237" s="366"/>
      <c r="J237" s="262">
        <f t="shared" si="34"/>
        <v>80</v>
      </c>
      <c r="N237" s="228" t="str">
        <f t="shared" si="31"/>
        <v/>
      </c>
    </row>
    <row r="238" spans="1:16" s="228" customFormat="1">
      <c r="A238" s="361"/>
      <c r="B238" s="361"/>
      <c r="C238" s="361">
        <v>4280</v>
      </c>
      <c r="D238" s="365" t="s">
        <v>61</v>
      </c>
      <c r="E238" s="262">
        <v>1400</v>
      </c>
      <c r="F238" s="262">
        <v>1128.75</v>
      </c>
      <c r="G238" s="260">
        <f>F238</f>
        <v>1128.75</v>
      </c>
      <c r="H238" s="366"/>
      <c r="I238" s="366"/>
      <c r="J238" s="262">
        <f t="shared" si="34"/>
        <v>80.625</v>
      </c>
      <c r="N238" s="228" t="str">
        <f t="shared" si="31"/>
        <v/>
      </c>
    </row>
    <row r="239" spans="1:16" s="228" customFormat="1">
      <c r="A239" s="361"/>
      <c r="B239" s="361"/>
      <c r="C239" s="361">
        <v>4300</v>
      </c>
      <c r="D239" s="365" t="s">
        <v>13</v>
      </c>
      <c r="E239" s="262">
        <v>12352</v>
      </c>
      <c r="F239" s="262">
        <v>11988.15</v>
      </c>
      <c r="G239" s="260">
        <f t="shared" si="35"/>
        <v>11988.15</v>
      </c>
      <c r="H239" s="366"/>
      <c r="I239" s="366"/>
      <c r="J239" s="262">
        <f t="shared" si="34"/>
        <v>97.054323186528492</v>
      </c>
      <c r="N239" s="228" t="str">
        <f t="shared" si="31"/>
        <v/>
      </c>
    </row>
    <row r="240" spans="1:16" s="228" customFormat="1" ht="36">
      <c r="A240" s="361"/>
      <c r="B240" s="361"/>
      <c r="C240" s="361">
        <v>4330</v>
      </c>
      <c r="D240" s="365" t="s">
        <v>82</v>
      </c>
      <c r="E240" s="262">
        <v>86500</v>
      </c>
      <c r="F240" s="262">
        <v>86404.11</v>
      </c>
      <c r="G240" s="260">
        <f t="shared" si="35"/>
        <v>86404.11</v>
      </c>
      <c r="H240" s="366"/>
      <c r="I240" s="366"/>
      <c r="J240" s="262">
        <f t="shared" si="34"/>
        <v>99.889144508670526</v>
      </c>
      <c r="N240" s="228" t="str">
        <f t="shared" si="31"/>
        <v/>
      </c>
    </row>
    <row r="241" spans="1:16" s="228" customFormat="1" ht="29.25" customHeight="1">
      <c r="A241" s="361"/>
      <c r="B241" s="361"/>
      <c r="C241" s="361">
        <v>4360</v>
      </c>
      <c r="D241" s="365" t="s">
        <v>315</v>
      </c>
      <c r="E241" s="262">
        <v>1000</v>
      </c>
      <c r="F241" s="262">
        <v>991.44</v>
      </c>
      <c r="G241" s="260">
        <f t="shared" si="35"/>
        <v>991.44</v>
      </c>
      <c r="H241" s="366"/>
      <c r="I241" s="366"/>
      <c r="J241" s="262">
        <f t="shared" si="34"/>
        <v>99.144000000000005</v>
      </c>
      <c r="N241" s="228" t="str">
        <f t="shared" si="31"/>
        <v/>
      </c>
    </row>
    <row r="242" spans="1:16" s="228" customFormat="1">
      <c r="A242" s="361"/>
      <c r="B242" s="361"/>
      <c r="C242" s="361">
        <v>4410</v>
      </c>
      <c r="D242" s="365" t="s">
        <v>24</v>
      </c>
      <c r="E242" s="262">
        <v>900</v>
      </c>
      <c r="F242" s="262">
        <v>831.69</v>
      </c>
      <c r="G242" s="260">
        <f t="shared" si="35"/>
        <v>831.69</v>
      </c>
      <c r="H242" s="366"/>
      <c r="I242" s="366"/>
      <c r="J242" s="262">
        <f t="shared" si="34"/>
        <v>92.41</v>
      </c>
      <c r="N242" s="228" t="str">
        <f t="shared" si="31"/>
        <v/>
      </c>
    </row>
    <row r="243" spans="1:16" s="228" customFormat="1">
      <c r="A243" s="361"/>
      <c r="B243" s="361"/>
      <c r="C243" s="361">
        <v>4430</v>
      </c>
      <c r="D243" s="365" t="s">
        <v>4</v>
      </c>
      <c r="E243" s="262">
        <v>2800</v>
      </c>
      <c r="F243" s="262">
        <v>2160</v>
      </c>
      <c r="G243" s="260">
        <f t="shared" si="35"/>
        <v>2160</v>
      </c>
      <c r="H243" s="366"/>
      <c r="I243" s="366"/>
      <c r="J243" s="262">
        <f t="shared" si="34"/>
        <v>77.142857142857139</v>
      </c>
      <c r="N243" s="228" t="str">
        <f t="shared" si="31"/>
        <v/>
      </c>
    </row>
    <row r="244" spans="1:16" s="228" customFormat="1" ht="24">
      <c r="A244" s="361"/>
      <c r="B244" s="361"/>
      <c r="C244" s="361">
        <v>4440</v>
      </c>
      <c r="D244" s="365" t="s">
        <v>25</v>
      </c>
      <c r="E244" s="262">
        <v>37356</v>
      </c>
      <c r="F244" s="262">
        <v>37355.769999999997</v>
      </c>
      <c r="G244" s="260">
        <f t="shared" si="35"/>
        <v>37355.769999999997</v>
      </c>
      <c r="H244" s="366"/>
      <c r="I244" s="366"/>
      <c r="J244" s="262">
        <f t="shared" si="34"/>
        <v>99.999384302387824</v>
      </c>
      <c r="N244" s="228" t="str">
        <f t="shared" si="31"/>
        <v/>
      </c>
    </row>
    <row r="245" spans="1:16" s="139" customFormat="1" ht="25.5" customHeight="1">
      <c r="A245" s="403"/>
      <c r="B245" s="403"/>
      <c r="C245" s="403">
        <v>4520</v>
      </c>
      <c r="D245" s="467" t="s">
        <v>316</v>
      </c>
      <c r="E245" s="130">
        <v>864</v>
      </c>
      <c r="F245" s="130">
        <v>864</v>
      </c>
      <c r="G245" s="126">
        <f t="shared" si="35"/>
        <v>864</v>
      </c>
      <c r="H245" s="404"/>
      <c r="I245" s="404"/>
      <c r="J245" s="130">
        <f t="shared" si="34"/>
        <v>100</v>
      </c>
      <c r="N245" s="139" t="str">
        <f t="shared" si="31"/>
        <v/>
      </c>
    </row>
    <row r="246" spans="1:16" s="228" customFormat="1" ht="24">
      <c r="A246" s="361"/>
      <c r="B246" s="361"/>
      <c r="C246" s="361">
        <v>4700</v>
      </c>
      <c r="D246" s="365" t="s">
        <v>86</v>
      </c>
      <c r="E246" s="262">
        <v>1194</v>
      </c>
      <c r="F246" s="262">
        <v>1184.6300000000001</v>
      </c>
      <c r="G246" s="260">
        <f t="shared" si="35"/>
        <v>1184.6300000000001</v>
      </c>
      <c r="H246" s="366"/>
      <c r="I246" s="366"/>
      <c r="J246" s="262">
        <f t="shared" si="34"/>
        <v>99.215242881072044</v>
      </c>
      <c r="N246" s="228" t="str">
        <f t="shared" si="31"/>
        <v/>
      </c>
    </row>
    <row r="247" spans="1:16" s="139" customFormat="1">
      <c r="A247" s="403"/>
      <c r="B247" s="403"/>
      <c r="C247" s="403">
        <v>4309</v>
      </c>
      <c r="D247" s="183" t="s">
        <v>13</v>
      </c>
      <c r="E247" s="567">
        <v>48</v>
      </c>
      <c r="F247" s="567">
        <v>48</v>
      </c>
      <c r="G247" s="126">
        <f>F247</f>
        <v>48</v>
      </c>
      <c r="H247" s="404"/>
      <c r="I247" s="404"/>
      <c r="J247" s="130">
        <f>SUM(F247*100)/E247</f>
        <v>100</v>
      </c>
      <c r="N247" s="139" t="str">
        <f>IF(SUM(G247:I247)&lt;&gt;F247,"błąd","")</f>
        <v/>
      </c>
    </row>
    <row r="248" spans="1:16" s="228" customFormat="1" ht="48">
      <c r="A248" s="361"/>
      <c r="B248" s="361"/>
      <c r="C248" s="361"/>
      <c r="D248" s="363" t="s">
        <v>399</v>
      </c>
      <c r="E248" s="489">
        <f>SUM(E249:E255)</f>
        <v>151276.12</v>
      </c>
      <c r="F248" s="489">
        <f>SUM(F249:F255)</f>
        <v>151276.03999999998</v>
      </c>
      <c r="G248" s="260">
        <f>SUM(G249:G255)</f>
        <v>151276.03999999998</v>
      </c>
      <c r="H248" s="366"/>
      <c r="I248" s="366"/>
      <c r="J248" s="262">
        <f t="shared" si="34"/>
        <v>99.999947116570667</v>
      </c>
      <c r="N248" s="356"/>
    </row>
    <row r="249" spans="1:16" s="228" customFormat="1" ht="15" customHeight="1">
      <c r="A249" s="361"/>
      <c r="B249" s="361"/>
      <c r="C249" s="465">
        <v>4017</v>
      </c>
      <c r="D249" s="365" t="s">
        <v>20</v>
      </c>
      <c r="E249" s="489">
        <v>88806.75</v>
      </c>
      <c r="F249" s="489">
        <v>88806.75</v>
      </c>
      <c r="G249" s="260">
        <f t="shared" ref="G249:G255" si="36">F249</f>
        <v>88806.75</v>
      </c>
      <c r="H249" s="366"/>
      <c r="I249" s="366"/>
      <c r="J249" s="262">
        <f t="shared" si="34"/>
        <v>100</v>
      </c>
      <c r="O249" s="356"/>
      <c r="P249" s="356"/>
    </row>
    <row r="250" spans="1:16" s="228" customFormat="1">
      <c r="A250" s="361"/>
      <c r="B250" s="361"/>
      <c r="C250" s="465">
        <v>4117</v>
      </c>
      <c r="D250" s="365" t="s">
        <v>28</v>
      </c>
      <c r="E250" s="489">
        <v>17555.5</v>
      </c>
      <c r="F250" s="489">
        <v>17555.490000000002</v>
      </c>
      <c r="G250" s="260">
        <f t="shared" si="36"/>
        <v>17555.490000000002</v>
      </c>
      <c r="H250" s="366"/>
      <c r="I250" s="366"/>
      <c r="J250" s="262">
        <f t="shared" si="34"/>
        <v>99.999943037794438</v>
      </c>
    </row>
    <row r="251" spans="1:16" s="228" customFormat="1">
      <c r="A251" s="361"/>
      <c r="B251" s="361"/>
      <c r="C251" s="465">
        <v>4127</v>
      </c>
      <c r="D251" s="365" t="s">
        <v>23</v>
      </c>
      <c r="E251" s="489">
        <v>1707.1</v>
      </c>
      <c r="F251" s="489">
        <v>1707.05</v>
      </c>
      <c r="G251" s="260">
        <f t="shared" si="36"/>
        <v>1707.05</v>
      </c>
      <c r="H251" s="366"/>
      <c r="I251" s="366"/>
      <c r="J251" s="262">
        <f t="shared" si="34"/>
        <v>99.997071056177148</v>
      </c>
    </row>
    <row r="252" spans="1:16" s="228" customFormat="1">
      <c r="A252" s="361"/>
      <c r="B252" s="361"/>
      <c r="C252" s="465">
        <v>4217</v>
      </c>
      <c r="D252" s="365" t="s">
        <v>15</v>
      </c>
      <c r="E252" s="489">
        <v>10761.5</v>
      </c>
      <c r="F252" s="489">
        <v>10761.5</v>
      </c>
      <c r="G252" s="260">
        <f t="shared" si="36"/>
        <v>10761.5</v>
      </c>
      <c r="H252" s="366"/>
      <c r="I252" s="366"/>
      <c r="J252" s="262">
        <f t="shared" si="34"/>
        <v>100</v>
      </c>
    </row>
    <row r="253" spans="1:16" s="228" customFormat="1">
      <c r="A253" s="361"/>
      <c r="B253" s="361"/>
      <c r="C253" s="465">
        <v>4227</v>
      </c>
      <c r="D253" s="365" t="s">
        <v>39</v>
      </c>
      <c r="E253" s="489">
        <v>15157.53</v>
      </c>
      <c r="F253" s="489">
        <v>15157.53</v>
      </c>
      <c r="G253" s="260">
        <f t="shared" si="36"/>
        <v>15157.53</v>
      </c>
      <c r="H253" s="366"/>
      <c r="I253" s="366"/>
      <c r="J253" s="262">
        <f t="shared" si="34"/>
        <v>100</v>
      </c>
      <c r="N253" s="228" t="str">
        <f>IF(SUM(G253:I253)&lt;&gt;F253,"błąd","")</f>
        <v/>
      </c>
    </row>
    <row r="254" spans="1:16" s="228" customFormat="1" ht="24">
      <c r="A254" s="361"/>
      <c r="B254" s="361"/>
      <c r="C254" s="465">
        <v>4247</v>
      </c>
      <c r="D254" s="365" t="s">
        <v>331</v>
      </c>
      <c r="E254" s="489">
        <v>1242.0999999999999</v>
      </c>
      <c r="F254" s="489">
        <v>1242.08</v>
      </c>
      <c r="G254" s="260">
        <f t="shared" si="36"/>
        <v>1242.08</v>
      </c>
      <c r="H254" s="366"/>
      <c r="I254" s="366"/>
      <c r="J254" s="262">
        <f t="shared" si="34"/>
        <v>99.998389823685699</v>
      </c>
      <c r="N254" s="228" t="str">
        <f>IF(SUM(G254:I254)&lt;&gt;F254,"błąd","")</f>
        <v/>
      </c>
    </row>
    <row r="255" spans="1:16" s="228" customFormat="1">
      <c r="A255" s="361"/>
      <c r="B255" s="361"/>
      <c r="C255" s="465">
        <v>4307</v>
      </c>
      <c r="D255" s="365" t="s">
        <v>13</v>
      </c>
      <c r="E255" s="489">
        <v>16045.64</v>
      </c>
      <c r="F255" s="489">
        <v>16045.64</v>
      </c>
      <c r="G255" s="260">
        <f t="shared" si="36"/>
        <v>16045.64</v>
      </c>
      <c r="H255" s="366"/>
      <c r="I255" s="366"/>
      <c r="J255" s="262">
        <f t="shared" si="34"/>
        <v>100</v>
      </c>
      <c r="N255" s="228" t="str">
        <f>IF(SUM(G255:I255)&lt;&gt;F255,"błąd","")</f>
        <v/>
      </c>
    </row>
    <row r="256" spans="1:16" s="228" customFormat="1" ht="14.25" customHeight="1">
      <c r="A256" s="360"/>
      <c r="B256" s="360"/>
      <c r="C256" s="524"/>
      <c r="D256" s="363" t="s">
        <v>245</v>
      </c>
      <c r="E256" s="260">
        <f>E257</f>
        <v>103937</v>
      </c>
      <c r="F256" s="260">
        <f>F257</f>
        <v>103936.27</v>
      </c>
      <c r="G256" s="260">
        <f>G257</f>
        <v>103936.27</v>
      </c>
      <c r="H256" s="260">
        <f>SUM(H257)</f>
        <v>0</v>
      </c>
      <c r="I256" s="260">
        <f>SUM(I257)</f>
        <v>0</v>
      </c>
      <c r="J256" s="262">
        <f t="shared" si="34"/>
        <v>99.999297651461944</v>
      </c>
      <c r="M256" s="266"/>
      <c r="N256" s="269"/>
    </row>
    <row r="257" spans="1:16" s="228" customFormat="1" ht="24">
      <c r="A257" s="361"/>
      <c r="B257" s="361"/>
      <c r="C257" s="465">
        <v>6050</v>
      </c>
      <c r="D257" s="365" t="s">
        <v>215</v>
      </c>
      <c r="E257" s="262">
        <v>103937</v>
      </c>
      <c r="F257" s="262">
        <v>103936.27</v>
      </c>
      <c r="G257" s="260">
        <f>F257</f>
        <v>103936.27</v>
      </c>
      <c r="H257" s="366"/>
      <c r="I257" s="366"/>
      <c r="J257" s="262">
        <f t="shared" si="34"/>
        <v>99.999297651461944</v>
      </c>
      <c r="M257" s="266"/>
      <c r="N257" s="269"/>
    </row>
    <row r="258" spans="1:16" s="343" customFormat="1" ht="16.5" customHeight="1">
      <c r="A258" s="359"/>
      <c r="B258" s="359">
        <v>80110</v>
      </c>
      <c r="C258" s="359"/>
      <c r="D258" s="371" t="s">
        <v>33</v>
      </c>
      <c r="E258" s="227">
        <f>SUM(E259+E261+E266)</f>
        <v>912174</v>
      </c>
      <c r="F258" s="227">
        <f>SUM(F259+F261+F266)</f>
        <v>902673.01</v>
      </c>
      <c r="G258" s="270">
        <f>SUM(G259+G261+G266)</f>
        <v>902673.01</v>
      </c>
      <c r="H258" s="270">
        <f>SUM(H259+H261+H266)</f>
        <v>0</v>
      </c>
      <c r="I258" s="270">
        <f>SUM(I259+I261+I266)</f>
        <v>0</v>
      </c>
      <c r="J258" s="227">
        <f t="shared" si="34"/>
        <v>98.958423502533506</v>
      </c>
      <c r="N258" s="269" t="str">
        <f t="shared" si="31"/>
        <v/>
      </c>
    </row>
    <row r="259" spans="1:16" s="345" customFormat="1" ht="24.75" customHeight="1">
      <c r="A259" s="360"/>
      <c r="B259" s="360"/>
      <c r="C259" s="360"/>
      <c r="D259" s="363" t="s">
        <v>246</v>
      </c>
      <c r="E259" s="260">
        <f>SUM(E260:E260)</f>
        <v>31700</v>
      </c>
      <c r="F259" s="260">
        <f>SUM(F260:F260)</f>
        <v>31617</v>
      </c>
      <c r="G259" s="260">
        <f>SUM(G260:G260)</f>
        <v>31617</v>
      </c>
      <c r="H259" s="260">
        <f>SUM(H260:H260)</f>
        <v>0</v>
      </c>
      <c r="I259" s="260">
        <f>SUM(I260:I260)</f>
        <v>0</v>
      </c>
      <c r="J259" s="262">
        <f t="shared" si="34"/>
        <v>99.738170347003148</v>
      </c>
      <c r="N259" s="345" t="str">
        <f t="shared" si="31"/>
        <v/>
      </c>
    </row>
    <row r="260" spans="1:16" s="228" customFormat="1" ht="22.5" customHeight="1">
      <c r="A260" s="361"/>
      <c r="B260" s="361"/>
      <c r="C260" s="465">
        <v>3020</v>
      </c>
      <c r="D260" s="365" t="s">
        <v>83</v>
      </c>
      <c r="E260" s="262">
        <v>31700</v>
      </c>
      <c r="F260" s="262">
        <v>31617</v>
      </c>
      <c r="G260" s="260">
        <f>F260</f>
        <v>31617</v>
      </c>
      <c r="H260" s="366"/>
      <c r="I260" s="366"/>
      <c r="J260" s="262">
        <f t="shared" si="34"/>
        <v>99.738170347003148</v>
      </c>
      <c r="M260" s="266"/>
      <c r="N260" s="269" t="str">
        <f t="shared" si="31"/>
        <v/>
      </c>
    </row>
    <row r="261" spans="1:16" s="345" customFormat="1" ht="24">
      <c r="A261" s="360"/>
      <c r="B261" s="360"/>
      <c r="C261" s="524"/>
      <c r="D261" s="363" t="s">
        <v>244</v>
      </c>
      <c r="E261" s="260">
        <f>SUM(E262:E265)</f>
        <v>769000</v>
      </c>
      <c r="F261" s="260">
        <f>SUM(F262:F265)</f>
        <v>764759.28</v>
      </c>
      <c r="G261" s="260">
        <f>SUM(G262:G265)</f>
        <v>764759.28</v>
      </c>
      <c r="H261" s="260">
        <f>SUM(H262:H265)</f>
        <v>0</v>
      </c>
      <c r="I261" s="260">
        <f>SUM(I262:I265)</f>
        <v>0</v>
      </c>
      <c r="J261" s="262">
        <f t="shared" si="34"/>
        <v>99.448540962288689</v>
      </c>
      <c r="N261" s="357"/>
      <c r="O261" s="367"/>
      <c r="P261" s="367"/>
    </row>
    <row r="262" spans="1:16" s="228" customFormat="1" ht="14.25" customHeight="1">
      <c r="A262" s="361"/>
      <c r="B262" s="361"/>
      <c r="C262" s="465">
        <v>4010</v>
      </c>
      <c r="D262" s="365" t="s">
        <v>20</v>
      </c>
      <c r="E262" s="262">
        <v>580448</v>
      </c>
      <c r="F262" s="262">
        <v>577920.71</v>
      </c>
      <c r="G262" s="260">
        <f t="shared" ref="G262:G265" si="37">F262</f>
        <v>577920.71</v>
      </c>
      <c r="H262" s="366"/>
      <c r="I262" s="366"/>
      <c r="J262" s="262">
        <f t="shared" si="34"/>
        <v>99.56459665637577</v>
      </c>
      <c r="M262" s="266"/>
      <c r="N262" s="269" t="str">
        <f t="shared" si="31"/>
        <v/>
      </c>
    </row>
    <row r="263" spans="1:16" s="228" customFormat="1">
      <c r="A263" s="361"/>
      <c r="B263" s="361"/>
      <c r="C263" s="465">
        <v>4040</v>
      </c>
      <c r="D263" s="365" t="s">
        <v>21</v>
      </c>
      <c r="E263" s="262">
        <v>62552</v>
      </c>
      <c r="F263" s="262">
        <v>62551.68</v>
      </c>
      <c r="G263" s="260">
        <f>F263</f>
        <v>62551.68</v>
      </c>
      <c r="H263" s="366"/>
      <c r="I263" s="366"/>
      <c r="J263" s="262">
        <f t="shared" si="34"/>
        <v>99.999488425629877</v>
      </c>
      <c r="K263" s="394">
        <f>SUM(E262:E265)</f>
        <v>769000</v>
      </c>
      <c r="L263" s="394">
        <f>SUM(F262:F265)</f>
        <v>764759.28</v>
      </c>
      <c r="M263" s="266"/>
      <c r="N263" s="269" t="str">
        <f t="shared" si="31"/>
        <v/>
      </c>
    </row>
    <row r="264" spans="1:16" s="228" customFormat="1">
      <c r="A264" s="361"/>
      <c r="B264" s="361"/>
      <c r="C264" s="465">
        <v>4110</v>
      </c>
      <c r="D264" s="365" t="s">
        <v>22</v>
      </c>
      <c r="E264" s="262">
        <v>112000</v>
      </c>
      <c r="F264" s="262">
        <v>110916.54</v>
      </c>
      <c r="G264" s="260">
        <f t="shared" si="37"/>
        <v>110916.54</v>
      </c>
      <c r="H264" s="366"/>
      <c r="I264" s="366"/>
      <c r="J264" s="262">
        <f t="shared" si="34"/>
        <v>99.032624999999996</v>
      </c>
      <c r="M264" s="266"/>
      <c r="N264" s="269" t="str">
        <f t="shared" si="31"/>
        <v/>
      </c>
    </row>
    <row r="265" spans="1:16" s="228" customFormat="1">
      <c r="A265" s="361"/>
      <c r="B265" s="361"/>
      <c r="C265" s="465">
        <v>4120</v>
      </c>
      <c r="D265" s="365" t="s">
        <v>23</v>
      </c>
      <c r="E265" s="262">
        <v>14000</v>
      </c>
      <c r="F265" s="262">
        <v>13370.35</v>
      </c>
      <c r="G265" s="260">
        <f t="shared" si="37"/>
        <v>13370.35</v>
      </c>
      <c r="H265" s="366"/>
      <c r="I265" s="366"/>
      <c r="J265" s="262">
        <f t="shared" si="34"/>
        <v>95.502499999999998</v>
      </c>
      <c r="M265" s="266"/>
      <c r="N265" s="269" t="str">
        <f t="shared" si="31"/>
        <v/>
      </c>
    </row>
    <row r="266" spans="1:16" s="345" customFormat="1" ht="35.25" customHeight="1">
      <c r="A266" s="360"/>
      <c r="B266" s="360"/>
      <c r="C266" s="524"/>
      <c r="D266" s="363" t="s">
        <v>243</v>
      </c>
      <c r="E266" s="260">
        <f>SUM(E267:E277)</f>
        <v>111474</v>
      </c>
      <c r="F266" s="260">
        <f>SUM(F267:F277)</f>
        <v>106296.73000000003</v>
      </c>
      <c r="G266" s="260">
        <f>SUM(G267:G277)</f>
        <v>106296.73000000003</v>
      </c>
      <c r="H266" s="260">
        <f>SUM(H267:H277)</f>
        <v>0</v>
      </c>
      <c r="I266" s="260">
        <f>SUM(I267:I277)</f>
        <v>0</v>
      </c>
      <c r="J266" s="262">
        <f t="shared" si="34"/>
        <v>95.355625527028735</v>
      </c>
      <c r="N266" s="357"/>
    </row>
    <row r="267" spans="1:16" s="228" customFormat="1">
      <c r="A267" s="361"/>
      <c r="B267" s="361"/>
      <c r="C267" s="465">
        <v>4210</v>
      </c>
      <c r="D267" s="365" t="s">
        <v>15</v>
      </c>
      <c r="E267" s="262">
        <v>41550</v>
      </c>
      <c r="F267" s="262">
        <v>40839.57</v>
      </c>
      <c r="G267" s="260">
        <f>F267</f>
        <v>40839.57</v>
      </c>
      <c r="H267" s="523"/>
      <c r="I267" s="366"/>
      <c r="J267" s="262">
        <f t="shared" si="34"/>
        <v>98.290180505415165</v>
      </c>
      <c r="M267" s="266"/>
      <c r="N267" s="269" t="str">
        <f>IF(SUM(G267:I267)&lt;&gt;F267,"błąd","")</f>
        <v/>
      </c>
    </row>
    <row r="268" spans="1:16" s="228" customFormat="1" ht="24">
      <c r="A268" s="361"/>
      <c r="B268" s="361"/>
      <c r="C268" s="465">
        <v>4240</v>
      </c>
      <c r="D268" s="365" t="s">
        <v>331</v>
      </c>
      <c r="E268" s="262">
        <v>2000</v>
      </c>
      <c r="F268" s="262">
        <v>509.6</v>
      </c>
      <c r="G268" s="260">
        <f t="shared" ref="G268:G277" si="38">F268</f>
        <v>509.6</v>
      </c>
      <c r="H268" s="523"/>
      <c r="I268" s="366"/>
      <c r="J268" s="262">
        <f t="shared" si="34"/>
        <v>25.48</v>
      </c>
      <c r="M268" s="266"/>
      <c r="N268" s="269" t="str">
        <f t="shared" ref="N268:N278" si="39">IF(SUM(G268:I268)&lt;&gt;F268,"błąd","")</f>
        <v/>
      </c>
    </row>
    <row r="269" spans="1:16" s="228" customFormat="1">
      <c r="A269" s="361"/>
      <c r="B269" s="361"/>
      <c r="C269" s="465">
        <v>4260</v>
      </c>
      <c r="D269" s="365" t="s">
        <v>17</v>
      </c>
      <c r="E269" s="262">
        <v>24000</v>
      </c>
      <c r="F269" s="262">
        <v>22282.38</v>
      </c>
      <c r="G269" s="260">
        <f t="shared" si="38"/>
        <v>22282.38</v>
      </c>
      <c r="H269" s="366"/>
      <c r="I269" s="366"/>
      <c r="J269" s="262">
        <f t="shared" si="34"/>
        <v>92.843249999999998</v>
      </c>
      <c r="M269" s="266"/>
      <c r="N269" s="269" t="str">
        <f t="shared" si="39"/>
        <v/>
      </c>
    </row>
    <row r="270" spans="1:16" s="228" customFormat="1">
      <c r="A270" s="361"/>
      <c r="B270" s="361"/>
      <c r="C270" s="361">
        <v>4270</v>
      </c>
      <c r="D270" s="365" t="s">
        <v>29</v>
      </c>
      <c r="E270" s="262">
        <v>500</v>
      </c>
      <c r="F270" s="262">
        <v>184.5</v>
      </c>
      <c r="G270" s="260">
        <f t="shared" si="38"/>
        <v>184.5</v>
      </c>
      <c r="H270" s="366"/>
      <c r="I270" s="366"/>
      <c r="J270" s="262">
        <f t="shared" si="34"/>
        <v>36.9</v>
      </c>
      <c r="M270" s="266"/>
      <c r="N270" s="269" t="str">
        <f t="shared" si="39"/>
        <v/>
      </c>
    </row>
    <row r="271" spans="1:16" s="228" customFormat="1">
      <c r="A271" s="361"/>
      <c r="B271" s="361"/>
      <c r="C271" s="361">
        <v>4280</v>
      </c>
      <c r="D271" s="365" t="s">
        <v>61</v>
      </c>
      <c r="E271" s="262">
        <v>1010</v>
      </c>
      <c r="F271" s="262">
        <v>725</v>
      </c>
      <c r="G271" s="260">
        <f t="shared" si="38"/>
        <v>725</v>
      </c>
      <c r="H271" s="366"/>
      <c r="I271" s="366"/>
      <c r="J271" s="262">
        <f t="shared" si="34"/>
        <v>71.78217821782178</v>
      </c>
      <c r="M271" s="266"/>
      <c r="N271" s="269" t="str">
        <f t="shared" si="39"/>
        <v/>
      </c>
    </row>
    <row r="272" spans="1:16" s="228" customFormat="1">
      <c r="A272" s="361"/>
      <c r="B272" s="361"/>
      <c r="C272" s="361">
        <v>4300</v>
      </c>
      <c r="D272" s="365" t="s">
        <v>13</v>
      </c>
      <c r="E272" s="262">
        <v>9850</v>
      </c>
      <c r="F272" s="262">
        <v>9654.6299999999992</v>
      </c>
      <c r="G272" s="260">
        <f t="shared" si="38"/>
        <v>9654.6299999999992</v>
      </c>
      <c r="H272" s="523"/>
      <c r="I272" s="366"/>
      <c r="J272" s="262">
        <f t="shared" si="34"/>
        <v>98.016548223350242</v>
      </c>
      <c r="M272" s="266"/>
      <c r="N272" s="269" t="str">
        <f t="shared" si="39"/>
        <v/>
      </c>
    </row>
    <row r="273" spans="1:14" s="228" customFormat="1" ht="26.25" customHeight="1">
      <c r="A273" s="361"/>
      <c r="B273" s="361"/>
      <c r="C273" s="361">
        <v>4360</v>
      </c>
      <c r="D273" s="365" t="s">
        <v>315</v>
      </c>
      <c r="E273" s="262">
        <v>1300</v>
      </c>
      <c r="F273" s="262">
        <v>1184.74</v>
      </c>
      <c r="G273" s="260">
        <f t="shared" si="38"/>
        <v>1184.74</v>
      </c>
      <c r="H273" s="366"/>
      <c r="I273" s="366"/>
      <c r="J273" s="262">
        <f t="shared" si="34"/>
        <v>91.13384615384615</v>
      </c>
      <c r="M273" s="266"/>
      <c r="N273" s="269" t="str">
        <f t="shared" si="39"/>
        <v/>
      </c>
    </row>
    <row r="274" spans="1:14" s="228" customFormat="1">
      <c r="A274" s="361"/>
      <c r="B274" s="361"/>
      <c r="C274" s="361">
        <v>4410</v>
      </c>
      <c r="D274" s="365" t="s">
        <v>24</v>
      </c>
      <c r="E274" s="262">
        <v>700</v>
      </c>
      <c r="F274" s="262">
        <v>526.21</v>
      </c>
      <c r="G274" s="260">
        <f t="shared" si="38"/>
        <v>526.21</v>
      </c>
      <c r="H274" s="366"/>
      <c r="I274" s="366"/>
      <c r="J274" s="262">
        <f t="shared" si="34"/>
        <v>75.17285714285714</v>
      </c>
      <c r="M274" s="266"/>
      <c r="N274" s="269" t="str">
        <f t="shared" si="39"/>
        <v/>
      </c>
    </row>
    <row r="275" spans="1:14" s="228" customFormat="1">
      <c r="A275" s="361"/>
      <c r="B275" s="361"/>
      <c r="C275" s="361">
        <v>4430</v>
      </c>
      <c r="D275" s="365" t="s">
        <v>4</v>
      </c>
      <c r="E275" s="262">
        <v>1500</v>
      </c>
      <c r="F275" s="262">
        <v>1500</v>
      </c>
      <c r="G275" s="260">
        <f t="shared" si="38"/>
        <v>1500</v>
      </c>
      <c r="H275" s="366"/>
      <c r="I275" s="366"/>
      <c r="J275" s="262">
        <f t="shared" si="34"/>
        <v>100</v>
      </c>
      <c r="M275" s="266"/>
      <c r="N275" s="269" t="str">
        <f t="shared" si="39"/>
        <v/>
      </c>
    </row>
    <row r="276" spans="1:14" s="228" customFormat="1" ht="24">
      <c r="A276" s="361"/>
      <c r="B276" s="360"/>
      <c r="C276" s="361">
        <v>4440</v>
      </c>
      <c r="D276" s="365" t="s">
        <v>25</v>
      </c>
      <c r="E276" s="262">
        <v>27574</v>
      </c>
      <c r="F276" s="262">
        <v>27573.08</v>
      </c>
      <c r="G276" s="260">
        <f t="shared" si="38"/>
        <v>27573.08</v>
      </c>
      <c r="H276" s="366"/>
      <c r="I276" s="366"/>
      <c r="J276" s="262">
        <f t="shared" si="34"/>
        <v>99.9966635236092</v>
      </c>
      <c r="M276" s="266"/>
      <c r="N276" s="269" t="str">
        <f t="shared" si="39"/>
        <v/>
      </c>
    </row>
    <row r="277" spans="1:14" s="228" customFormat="1" ht="24">
      <c r="A277" s="361"/>
      <c r="B277" s="360"/>
      <c r="C277" s="361">
        <v>4700</v>
      </c>
      <c r="D277" s="365" t="s">
        <v>86</v>
      </c>
      <c r="E277" s="262">
        <v>1490</v>
      </c>
      <c r="F277" s="262">
        <v>1317.02</v>
      </c>
      <c r="G277" s="260">
        <f t="shared" si="38"/>
        <v>1317.02</v>
      </c>
      <c r="H277" s="366"/>
      <c r="I277" s="366"/>
      <c r="J277" s="262">
        <f t="shared" si="34"/>
        <v>88.390604026845637</v>
      </c>
      <c r="M277" s="266"/>
      <c r="N277" s="269" t="str">
        <f t="shared" si="39"/>
        <v/>
      </c>
    </row>
    <row r="278" spans="1:14" s="343" customFormat="1">
      <c r="A278" s="359"/>
      <c r="B278" s="359">
        <v>80113</v>
      </c>
      <c r="C278" s="359"/>
      <c r="D278" s="371" t="s">
        <v>34</v>
      </c>
      <c r="E278" s="227">
        <f>E279</f>
        <v>181939</v>
      </c>
      <c r="F278" s="227">
        <f>F279</f>
        <v>179174.40000000002</v>
      </c>
      <c r="G278" s="270">
        <f>SUM(G279)</f>
        <v>179174.40000000002</v>
      </c>
      <c r="H278" s="270">
        <f>SUM(H279)</f>
        <v>0</v>
      </c>
      <c r="I278" s="270">
        <f>SUM(I279)</f>
        <v>0</v>
      </c>
      <c r="J278" s="227">
        <f t="shared" si="34"/>
        <v>98.480479721225265</v>
      </c>
      <c r="N278" s="269" t="str">
        <f t="shared" si="39"/>
        <v/>
      </c>
    </row>
    <row r="279" spans="1:14" s="345" customFormat="1" ht="36" customHeight="1">
      <c r="A279" s="360"/>
      <c r="B279" s="360"/>
      <c r="C279" s="360"/>
      <c r="D279" s="363" t="s">
        <v>243</v>
      </c>
      <c r="E279" s="260">
        <f>SUM(E280:E281)</f>
        <v>181939</v>
      </c>
      <c r="F279" s="260">
        <f>SUM(F280:F281)</f>
        <v>179174.40000000002</v>
      </c>
      <c r="G279" s="260">
        <f>SUM(G280:G281)</f>
        <v>179174.40000000002</v>
      </c>
      <c r="H279" s="260">
        <f>SUM(H280:H281)</f>
        <v>0</v>
      </c>
      <c r="I279" s="260">
        <f>SUM(I280:I281)</f>
        <v>0</v>
      </c>
      <c r="J279" s="262">
        <f t="shared" si="34"/>
        <v>98.480479721225265</v>
      </c>
    </row>
    <row r="280" spans="1:14" s="345" customFormat="1" ht="14.25" customHeight="1">
      <c r="A280" s="360"/>
      <c r="B280" s="360"/>
      <c r="C280" s="465">
        <v>4210</v>
      </c>
      <c r="D280" s="365" t="s">
        <v>15</v>
      </c>
      <c r="E280" s="260">
        <v>4406</v>
      </c>
      <c r="F280" s="260">
        <v>4405.7</v>
      </c>
      <c r="G280" s="260">
        <f>F280</f>
        <v>4405.7</v>
      </c>
      <c r="H280" s="260"/>
      <c r="I280" s="260"/>
      <c r="J280" s="262"/>
    </row>
    <row r="281" spans="1:14" s="228" customFormat="1">
      <c r="A281" s="361"/>
      <c r="B281" s="361"/>
      <c r="C281" s="361">
        <v>4300</v>
      </c>
      <c r="D281" s="365" t="s">
        <v>13</v>
      </c>
      <c r="E281" s="262">
        <v>177533</v>
      </c>
      <c r="F281" s="262">
        <v>174768.7</v>
      </c>
      <c r="G281" s="260">
        <f>F281</f>
        <v>174768.7</v>
      </c>
      <c r="H281" s="366"/>
      <c r="I281" s="366"/>
      <c r="J281" s="262">
        <f t="shared" si="34"/>
        <v>98.442937369390478</v>
      </c>
      <c r="N281" s="269" t="str">
        <f>IF(SUM(G281:I281)&lt;&gt;F281,"błąd","")</f>
        <v/>
      </c>
    </row>
    <row r="282" spans="1:14" s="343" customFormat="1" ht="23.25" customHeight="1">
      <c r="A282" s="359"/>
      <c r="B282" s="359">
        <v>80146</v>
      </c>
      <c r="C282" s="359"/>
      <c r="D282" s="371" t="s">
        <v>49</v>
      </c>
      <c r="E282" s="227">
        <f>SUM(E283+E285)</f>
        <v>22910</v>
      </c>
      <c r="F282" s="227">
        <f>SUM(F283+F285)</f>
        <v>19289.27</v>
      </c>
      <c r="G282" s="270">
        <f>SUM(G283+G285)</f>
        <v>19289.27</v>
      </c>
      <c r="H282" s="270">
        <f>SUM(H285)</f>
        <v>0</v>
      </c>
      <c r="I282" s="270">
        <f>SUM(I285)</f>
        <v>0</v>
      </c>
      <c r="J282" s="227">
        <f t="shared" si="34"/>
        <v>84.195853339153203</v>
      </c>
      <c r="N282" s="269" t="str">
        <f>IF(SUM(G282:I282)&lt;&gt;F282,"błąd","")</f>
        <v/>
      </c>
    </row>
    <row r="283" spans="1:14" s="357" customFormat="1" ht="17.25" customHeight="1">
      <c r="A283" s="393"/>
      <c r="B283" s="393"/>
      <c r="C283" s="360"/>
      <c r="D283" s="363" t="s">
        <v>301</v>
      </c>
      <c r="E283" s="260">
        <f>E284</f>
        <v>3450</v>
      </c>
      <c r="F283" s="260">
        <f>F284</f>
        <v>3450</v>
      </c>
      <c r="G283" s="260">
        <f>G284</f>
        <v>3450</v>
      </c>
      <c r="H283" s="260">
        <f>H284</f>
        <v>0</v>
      </c>
      <c r="I283" s="260">
        <f>I284</f>
        <v>0</v>
      </c>
      <c r="J283" s="262">
        <f t="shared" si="34"/>
        <v>100</v>
      </c>
    </row>
    <row r="284" spans="1:14" s="343" customFormat="1" ht="57.75" customHeight="1">
      <c r="A284" s="359"/>
      <c r="B284" s="359"/>
      <c r="C284" s="361">
        <v>2710</v>
      </c>
      <c r="D284" s="365" t="s">
        <v>294</v>
      </c>
      <c r="E284" s="262">
        <v>3450</v>
      </c>
      <c r="F284" s="262">
        <v>3450</v>
      </c>
      <c r="G284" s="260">
        <f>F284</f>
        <v>3450</v>
      </c>
      <c r="H284" s="260"/>
      <c r="I284" s="260"/>
      <c r="J284" s="262">
        <f t="shared" si="34"/>
        <v>100</v>
      </c>
      <c r="N284" s="269"/>
    </row>
    <row r="285" spans="1:14" s="345" customFormat="1" ht="35.25" customHeight="1">
      <c r="A285" s="360"/>
      <c r="B285" s="360"/>
      <c r="C285" s="360"/>
      <c r="D285" s="363" t="s">
        <v>243</v>
      </c>
      <c r="E285" s="260">
        <f>SUM(E286:E288)</f>
        <v>19460</v>
      </c>
      <c r="F285" s="260">
        <f>SUM(G285:I285)</f>
        <v>15839.27</v>
      </c>
      <c r="G285" s="260">
        <f>SUM(G286:G288)</f>
        <v>15839.27</v>
      </c>
      <c r="H285" s="260">
        <f>SUM(H286:H288)</f>
        <v>0</v>
      </c>
      <c r="I285" s="260">
        <f>SUM(I286:I288)</f>
        <v>0</v>
      </c>
      <c r="J285" s="262">
        <f t="shared" si="34"/>
        <v>81.393987667009256</v>
      </c>
    </row>
    <row r="286" spans="1:14" s="228" customFormat="1">
      <c r="A286" s="361"/>
      <c r="B286" s="361"/>
      <c r="C286" s="361">
        <v>4210</v>
      </c>
      <c r="D286" s="365" t="s">
        <v>15</v>
      </c>
      <c r="E286" s="262">
        <v>600</v>
      </c>
      <c r="F286" s="262">
        <v>500</v>
      </c>
      <c r="G286" s="260">
        <f>F286</f>
        <v>500</v>
      </c>
      <c r="H286" s="366"/>
      <c r="I286" s="366"/>
      <c r="J286" s="262">
        <f t="shared" si="34"/>
        <v>83.333333333333329</v>
      </c>
      <c r="N286" s="269" t="str">
        <f>IF(SUM(G286:I286)&lt;&gt;F286,"błąd","")</f>
        <v/>
      </c>
    </row>
    <row r="287" spans="1:14" s="228" customFormat="1">
      <c r="A287" s="361"/>
      <c r="B287" s="361"/>
      <c r="C287" s="361">
        <v>4300</v>
      </c>
      <c r="D287" s="365" t="s">
        <v>13</v>
      </c>
      <c r="E287" s="262">
        <v>4000</v>
      </c>
      <c r="F287" s="262">
        <v>4000</v>
      </c>
      <c r="G287" s="260">
        <f>F287</f>
        <v>4000</v>
      </c>
      <c r="H287" s="366"/>
      <c r="I287" s="366"/>
      <c r="J287" s="262">
        <f t="shared" si="34"/>
        <v>100</v>
      </c>
      <c r="N287" s="269" t="str">
        <f>IF(SUM(G287:I287)&lt;&gt;F287,"błąd","")</f>
        <v/>
      </c>
    </row>
    <row r="288" spans="1:14" s="228" customFormat="1" ht="24">
      <c r="A288" s="361"/>
      <c r="B288" s="361"/>
      <c r="C288" s="361">
        <v>4700</v>
      </c>
      <c r="D288" s="365" t="s">
        <v>86</v>
      </c>
      <c r="E288" s="262">
        <v>14860</v>
      </c>
      <c r="F288" s="262">
        <v>11339.27</v>
      </c>
      <c r="G288" s="260">
        <f>F288</f>
        <v>11339.27</v>
      </c>
      <c r="H288" s="366"/>
      <c r="I288" s="366"/>
      <c r="J288" s="262">
        <f t="shared" si="34"/>
        <v>76.307335127860028</v>
      </c>
      <c r="N288" s="269" t="str">
        <f>IF(SUM(G288:I288)&lt;&gt;F288,"błąd","")</f>
        <v/>
      </c>
    </row>
    <row r="289" spans="1:14" s="343" customFormat="1" ht="84">
      <c r="A289" s="359"/>
      <c r="B289" s="464">
        <v>80149</v>
      </c>
      <c r="C289" s="359"/>
      <c r="D289" s="371" t="s">
        <v>313</v>
      </c>
      <c r="E289" s="227">
        <f>SUM(E290)</f>
        <v>61400</v>
      </c>
      <c r="F289" s="227">
        <f>SUM(F290)</f>
        <v>61117.77</v>
      </c>
      <c r="G289" s="270">
        <f>SUM(G290)</f>
        <v>61117.77</v>
      </c>
      <c r="H289" s="270">
        <f>SUM(H290)</f>
        <v>0</v>
      </c>
      <c r="I289" s="270">
        <f>SUM(I290)</f>
        <v>0</v>
      </c>
      <c r="J289" s="227">
        <f t="shared" si="34"/>
        <v>99.540342019543971</v>
      </c>
    </row>
    <row r="290" spans="1:14" s="345" customFormat="1">
      <c r="A290" s="360"/>
      <c r="B290" s="360"/>
      <c r="C290" s="360"/>
      <c r="D290" s="363" t="s">
        <v>242</v>
      </c>
      <c r="E290" s="260">
        <f>SUM(E291:E291)</f>
        <v>61400</v>
      </c>
      <c r="F290" s="260">
        <f>SUM(F291:F291)</f>
        <v>61117.77</v>
      </c>
      <c r="G290" s="260">
        <f>SUM(G291:G291)</f>
        <v>61117.77</v>
      </c>
      <c r="H290" s="260">
        <f>SUM(H291:H291)</f>
        <v>0</v>
      </c>
      <c r="I290" s="260">
        <f>SUM(I291:I291)</f>
        <v>0</v>
      </c>
      <c r="J290" s="262">
        <f t="shared" si="34"/>
        <v>99.540342019543971</v>
      </c>
      <c r="N290" s="357"/>
    </row>
    <row r="291" spans="1:14" s="228" customFormat="1" ht="39" customHeight="1">
      <c r="A291" s="361"/>
      <c r="B291" s="361"/>
      <c r="C291" s="465">
        <v>2540</v>
      </c>
      <c r="D291" s="365" t="s">
        <v>380</v>
      </c>
      <c r="E291" s="262">
        <v>61400</v>
      </c>
      <c r="F291" s="262">
        <v>61117.77</v>
      </c>
      <c r="G291" s="260">
        <f>SUM(F291)</f>
        <v>61117.77</v>
      </c>
      <c r="H291" s="366"/>
      <c r="I291" s="366"/>
      <c r="J291" s="262">
        <f t="shared" si="34"/>
        <v>99.540342019543971</v>
      </c>
      <c r="N291" s="269"/>
    </row>
    <row r="292" spans="1:14" s="228" customFormat="1" ht="108">
      <c r="A292" s="361"/>
      <c r="B292" s="359">
        <v>80150</v>
      </c>
      <c r="C292" s="361"/>
      <c r="D292" s="371" t="s">
        <v>452</v>
      </c>
      <c r="E292" s="227">
        <f>SUM(E293+E295+E300)</f>
        <v>95319</v>
      </c>
      <c r="F292" s="227">
        <f>SUM(F293+F295+F300)</f>
        <v>89538.86</v>
      </c>
      <c r="G292" s="270">
        <f>SUM(G293+G295+G300)</f>
        <v>89538.86</v>
      </c>
      <c r="H292" s="270">
        <f>SUM(H293+H295+H300)</f>
        <v>0</v>
      </c>
      <c r="I292" s="270">
        <f>SUM(I293+I295+I300)</f>
        <v>0</v>
      </c>
      <c r="J292" s="227">
        <f t="shared" si="34"/>
        <v>93.936004364292529</v>
      </c>
      <c r="N292" s="269"/>
    </row>
    <row r="293" spans="1:14" s="345" customFormat="1" ht="24">
      <c r="A293" s="360"/>
      <c r="B293" s="360"/>
      <c r="C293" s="360"/>
      <c r="D293" s="363" t="s">
        <v>246</v>
      </c>
      <c r="E293" s="260">
        <f>SUM(E294)</f>
        <v>4100</v>
      </c>
      <c r="F293" s="260">
        <f>SUM(F294)</f>
        <v>4021.54</v>
      </c>
      <c r="G293" s="260">
        <f>SUM(G294)</f>
        <v>4021.54</v>
      </c>
      <c r="H293" s="260">
        <f>SUM(H294)</f>
        <v>0</v>
      </c>
      <c r="I293" s="260">
        <f>SUM(I294)</f>
        <v>0</v>
      </c>
      <c r="J293" s="262">
        <f t="shared" si="34"/>
        <v>98.086341463414641</v>
      </c>
      <c r="N293" s="357"/>
    </row>
    <row r="294" spans="1:14" s="228" customFormat="1" ht="24">
      <c r="A294" s="361"/>
      <c r="B294" s="361"/>
      <c r="C294" s="361">
        <v>3020</v>
      </c>
      <c r="D294" s="365" t="s">
        <v>85</v>
      </c>
      <c r="E294" s="262">
        <v>4100</v>
      </c>
      <c r="F294" s="262">
        <v>4021.54</v>
      </c>
      <c r="G294" s="260">
        <f t="shared" ref="G294:G299" si="40">SUM(F294)</f>
        <v>4021.54</v>
      </c>
      <c r="H294" s="366"/>
      <c r="I294" s="366"/>
      <c r="J294" s="262">
        <f t="shared" si="34"/>
        <v>98.086341463414641</v>
      </c>
      <c r="N294" s="269"/>
    </row>
    <row r="295" spans="1:14" s="345" customFormat="1" ht="24">
      <c r="A295" s="360"/>
      <c r="B295" s="360"/>
      <c r="C295" s="360"/>
      <c r="D295" s="363" t="s">
        <v>244</v>
      </c>
      <c r="E295" s="260">
        <f>SUM(E296:E299)</f>
        <v>88127</v>
      </c>
      <c r="F295" s="260">
        <f>SUM(F296:F299)</f>
        <v>82426.22</v>
      </c>
      <c r="G295" s="260">
        <f>SUM(G296:G299)</f>
        <v>82426.22</v>
      </c>
      <c r="H295" s="260">
        <f>SUM(H296:H299)</f>
        <v>0</v>
      </c>
      <c r="I295" s="260">
        <f>SUM(I296:I299)</f>
        <v>0</v>
      </c>
      <c r="J295" s="262">
        <f t="shared" si="34"/>
        <v>93.53117659741055</v>
      </c>
      <c r="N295" s="357"/>
    </row>
    <row r="296" spans="1:14" s="228" customFormat="1" ht="12" customHeight="1">
      <c r="A296" s="361"/>
      <c r="B296" s="361"/>
      <c r="C296" s="361">
        <v>4010</v>
      </c>
      <c r="D296" s="365" t="s">
        <v>27</v>
      </c>
      <c r="E296" s="262">
        <v>68339</v>
      </c>
      <c r="F296" s="262">
        <v>63525.43</v>
      </c>
      <c r="G296" s="260">
        <f t="shared" si="40"/>
        <v>63525.43</v>
      </c>
      <c r="H296" s="366"/>
      <c r="I296" s="366"/>
      <c r="J296" s="262">
        <f t="shared" si="34"/>
        <v>92.956335328289853</v>
      </c>
      <c r="N296" s="269"/>
    </row>
    <row r="297" spans="1:14" s="228" customFormat="1">
      <c r="A297" s="361"/>
      <c r="B297" s="361"/>
      <c r="C297" s="361">
        <v>4040</v>
      </c>
      <c r="D297" s="365" t="s">
        <v>21</v>
      </c>
      <c r="E297" s="262">
        <v>5488</v>
      </c>
      <c r="F297" s="262">
        <v>5487.62</v>
      </c>
      <c r="G297" s="260">
        <f t="shared" si="40"/>
        <v>5487.62</v>
      </c>
      <c r="H297" s="366"/>
      <c r="I297" s="366"/>
      <c r="J297" s="262">
        <f t="shared" si="34"/>
        <v>99.993075801749271</v>
      </c>
      <c r="N297" s="269"/>
    </row>
    <row r="298" spans="1:14" s="228" customFormat="1">
      <c r="A298" s="361"/>
      <c r="B298" s="361"/>
      <c r="C298" s="361">
        <v>4110</v>
      </c>
      <c r="D298" s="365" t="s">
        <v>22</v>
      </c>
      <c r="E298" s="262">
        <v>12500</v>
      </c>
      <c r="F298" s="262">
        <v>11739.94</v>
      </c>
      <c r="G298" s="260">
        <f t="shared" si="40"/>
        <v>11739.94</v>
      </c>
      <c r="H298" s="366"/>
      <c r="I298" s="366"/>
      <c r="J298" s="262">
        <f t="shared" si="34"/>
        <v>93.919520000000006</v>
      </c>
      <c r="N298" s="269"/>
    </row>
    <row r="299" spans="1:14" s="228" customFormat="1">
      <c r="A299" s="361"/>
      <c r="B299" s="361"/>
      <c r="C299" s="361">
        <v>4120</v>
      </c>
      <c r="D299" s="365" t="s">
        <v>23</v>
      </c>
      <c r="E299" s="262">
        <v>1800</v>
      </c>
      <c r="F299" s="262">
        <v>1673.23</v>
      </c>
      <c r="G299" s="260">
        <f t="shared" si="40"/>
        <v>1673.23</v>
      </c>
      <c r="H299" s="366"/>
      <c r="I299" s="366"/>
      <c r="J299" s="262">
        <f t="shared" si="34"/>
        <v>92.957222222222228</v>
      </c>
      <c r="N299" s="269"/>
    </row>
    <row r="300" spans="1:14" s="345" customFormat="1" ht="36">
      <c r="A300" s="360"/>
      <c r="B300" s="360"/>
      <c r="C300" s="360"/>
      <c r="D300" s="363" t="s">
        <v>243</v>
      </c>
      <c r="E300" s="260">
        <f>SUM(E301:E301)</f>
        <v>3092</v>
      </c>
      <c r="F300" s="260">
        <f>SUM(F301:F301)</f>
        <v>3091.1</v>
      </c>
      <c r="G300" s="260">
        <f>SUM(G301:G301)</f>
        <v>3091.1</v>
      </c>
      <c r="H300" s="525"/>
      <c r="I300" s="260">
        <f>SUM(I301:I301)</f>
        <v>0</v>
      </c>
      <c r="J300" s="262">
        <f t="shared" si="34"/>
        <v>99.970892626131956</v>
      </c>
      <c r="N300" s="357"/>
    </row>
    <row r="301" spans="1:14" s="228" customFormat="1" ht="24">
      <c r="A301" s="361"/>
      <c r="B301" s="361"/>
      <c r="C301" s="361">
        <v>4440</v>
      </c>
      <c r="D301" s="365" t="s">
        <v>25</v>
      </c>
      <c r="E301" s="262">
        <v>3092</v>
      </c>
      <c r="F301" s="262">
        <v>3091.1</v>
      </c>
      <c r="G301" s="260">
        <f>F301</f>
        <v>3091.1</v>
      </c>
      <c r="H301" s="366"/>
      <c r="I301" s="366"/>
      <c r="J301" s="262">
        <f t="shared" si="34"/>
        <v>99.970892626131956</v>
      </c>
      <c r="N301" s="269"/>
    </row>
    <row r="302" spans="1:14" s="343" customFormat="1" ht="153.75" customHeight="1">
      <c r="A302" s="359"/>
      <c r="B302" s="359">
        <v>80152</v>
      </c>
      <c r="C302" s="359"/>
      <c r="D302" s="371" t="s">
        <v>451</v>
      </c>
      <c r="E302" s="227">
        <f>E303</f>
        <v>47370</v>
      </c>
      <c r="F302" s="227">
        <f>F303</f>
        <v>44358.189999999995</v>
      </c>
      <c r="G302" s="227">
        <f>G303</f>
        <v>44358.189999999995</v>
      </c>
      <c r="H302" s="227">
        <f>H303</f>
        <v>0</v>
      </c>
      <c r="I302" s="227">
        <f>I303</f>
        <v>0</v>
      </c>
      <c r="J302" s="227">
        <f t="shared" si="34"/>
        <v>93.641946379565113</v>
      </c>
    </row>
    <row r="303" spans="1:14" s="228" customFormat="1" ht="24">
      <c r="A303" s="361"/>
      <c r="B303" s="361"/>
      <c r="C303" s="361"/>
      <c r="D303" s="363" t="s">
        <v>244</v>
      </c>
      <c r="E303" s="260">
        <f>SUM(E304:E306)</f>
        <v>47370</v>
      </c>
      <c r="F303" s="260">
        <f>SUM(F304:F306)</f>
        <v>44358.189999999995</v>
      </c>
      <c r="G303" s="260">
        <f>SUM(G304:G306)</f>
        <v>44358.189999999995</v>
      </c>
      <c r="H303" s="260">
        <f>SUM(H304:H306)</f>
        <v>0</v>
      </c>
      <c r="I303" s="260">
        <f>SUM(I304:I306)</f>
        <v>0</v>
      </c>
      <c r="J303" s="262">
        <f t="shared" si="34"/>
        <v>93.641946379565113</v>
      </c>
      <c r="N303" s="269"/>
    </row>
    <row r="304" spans="1:14" s="228" customFormat="1" ht="15.75" customHeight="1">
      <c r="A304" s="361"/>
      <c r="B304" s="361"/>
      <c r="C304" s="361">
        <v>4010</v>
      </c>
      <c r="D304" s="365" t="s">
        <v>27</v>
      </c>
      <c r="E304" s="262">
        <v>39400</v>
      </c>
      <c r="F304" s="262">
        <v>37199.089999999997</v>
      </c>
      <c r="G304" s="260">
        <f>F304</f>
        <v>37199.089999999997</v>
      </c>
      <c r="H304" s="366"/>
      <c r="I304" s="366"/>
      <c r="J304" s="262">
        <f t="shared" si="34"/>
        <v>94.413934010152275</v>
      </c>
      <c r="N304" s="269"/>
    </row>
    <row r="305" spans="1:16" s="228" customFormat="1">
      <c r="A305" s="361"/>
      <c r="B305" s="361"/>
      <c r="C305" s="361">
        <v>4110</v>
      </c>
      <c r="D305" s="365" t="s">
        <v>22</v>
      </c>
      <c r="E305" s="262">
        <v>7000</v>
      </c>
      <c r="F305" s="262">
        <v>6265.99</v>
      </c>
      <c r="G305" s="260">
        <f>F305</f>
        <v>6265.99</v>
      </c>
      <c r="H305" s="366"/>
      <c r="I305" s="366"/>
      <c r="J305" s="262">
        <f t="shared" si="34"/>
        <v>89.514142857142858</v>
      </c>
      <c r="N305" s="269"/>
    </row>
    <row r="306" spans="1:16" s="228" customFormat="1">
      <c r="A306" s="361"/>
      <c r="B306" s="361"/>
      <c r="C306" s="361">
        <v>4120</v>
      </c>
      <c r="D306" s="365" t="s">
        <v>23</v>
      </c>
      <c r="E306" s="262">
        <v>970</v>
      </c>
      <c r="F306" s="262">
        <v>893.11</v>
      </c>
      <c r="G306" s="260">
        <f>F306</f>
        <v>893.11</v>
      </c>
      <c r="H306" s="366"/>
      <c r="I306" s="366"/>
      <c r="J306" s="262">
        <f t="shared" si="34"/>
        <v>92.073195876288665</v>
      </c>
      <c r="N306" s="269"/>
    </row>
    <row r="307" spans="1:16" s="228" customFormat="1" ht="63" customHeight="1">
      <c r="A307" s="361"/>
      <c r="B307" s="464">
        <v>80153</v>
      </c>
      <c r="C307" s="361"/>
      <c r="D307" s="577" t="s">
        <v>463</v>
      </c>
      <c r="E307" s="227">
        <f>E308</f>
        <v>42329</v>
      </c>
      <c r="F307" s="227">
        <f t="shared" ref="F307:I307" si="41">F308</f>
        <v>42013.13</v>
      </c>
      <c r="G307" s="227">
        <f t="shared" si="41"/>
        <v>0</v>
      </c>
      <c r="H307" s="227">
        <f t="shared" si="41"/>
        <v>42013.13</v>
      </c>
      <c r="I307" s="227">
        <f t="shared" si="41"/>
        <v>0</v>
      </c>
      <c r="J307" s="227">
        <f t="shared" si="34"/>
        <v>99.253774008363067</v>
      </c>
      <c r="N307" s="269"/>
    </row>
    <row r="308" spans="1:16" s="228" customFormat="1" ht="36">
      <c r="A308" s="361"/>
      <c r="B308" s="361"/>
      <c r="C308" s="360"/>
      <c r="D308" s="363" t="s">
        <v>243</v>
      </c>
      <c r="E308" s="260">
        <f>SUM(E309:E311)</f>
        <v>42329</v>
      </c>
      <c r="F308" s="260">
        <f t="shared" ref="F308:I308" si="42">SUM(F309:F311)</f>
        <v>42013.13</v>
      </c>
      <c r="G308" s="260">
        <f t="shared" si="42"/>
        <v>0</v>
      </c>
      <c r="H308" s="260">
        <f t="shared" si="42"/>
        <v>42013.13</v>
      </c>
      <c r="I308" s="260">
        <f t="shared" si="42"/>
        <v>0</v>
      </c>
      <c r="J308" s="260">
        <f t="shared" si="34"/>
        <v>99.253774008363067</v>
      </c>
      <c r="N308" s="269"/>
    </row>
    <row r="309" spans="1:16" s="228" customFormat="1">
      <c r="A309" s="361"/>
      <c r="B309" s="361"/>
      <c r="C309" s="465">
        <v>4210</v>
      </c>
      <c r="D309" s="365" t="s">
        <v>15</v>
      </c>
      <c r="E309" s="262">
        <v>412.62</v>
      </c>
      <c r="F309" s="262">
        <v>411.83</v>
      </c>
      <c r="G309" s="260"/>
      <c r="H309" s="366">
        <f>F309</f>
        <v>411.83</v>
      </c>
      <c r="I309" s="366"/>
      <c r="J309" s="262">
        <f t="shared" si="34"/>
        <v>99.808540545780616</v>
      </c>
      <c r="N309" s="269"/>
    </row>
    <row r="310" spans="1:16" s="228" customFormat="1" ht="24">
      <c r="A310" s="361"/>
      <c r="B310" s="361"/>
      <c r="C310" s="465">
        <v>4240</v>
      </c>
      <c r="D310" s="365" t="s">
        <v>331</v>
      </c>
      <c r="E310" s="262">
        <v>41909.18</v>
      </c>
      <c r="F310" s="262">
        <v>41594.1</v>
      </c>
      <c r="G310" s="260"/>
      <c r="H310" s="366">
        <f t="shared" ref="H310:H311" si="43">F310</f>
        <v>41594.1</v>
      </c>
      <c r="I310" s="366"/>
      <c r="J310" s="262">
        <f t="shared" si="34"/>
        <v>99.248183810802317</v>
      </c>
      <c r="N310" s="269"/>
    </row>
    <row r="311" spans="1:16" s="228" customFormat="1">
      <c r="A311" s="361"/>
      <c r="B311" s="361"/>
      <c r="C311" s="465">
        <v>4300</v>
      </c>
      <c r="D311" s="365" t="s">
        <v>13</v>
      </c>
      <c r="E311" s="262">
        <v>7.2</v>
      </c>
      <c r="F311" s="262">
        <v>7.2</v>
      </c>
      <c r="G311" s="260"/>
      <c r="H311" s="366">
        <f t="shared" si="43"/>
        <v>7.2</v>
      </c>
      <c r="I311" s="366"/>
      <c r="J311" s="262">
        <f t="shared" si="34"/>
        <v>100</v>
      </c>
      <c r="N311" s="269"/>
    </row>
    <row r="312" spans="1:16" s="343" customFormat="1" ht="14.25" customHeight="1">
      <c r="A312" s="359"/>
      <c r="B312" s="359">
        <v>80195</v>
      </c>
      <c r="C312" s="359"/>
      <c r="D312" s="371" t="s">
        <v>35</v>
      </c>
      <c r="E312" s="227">
        <f>SUM(E313+E318)</f>
        <v>30666.91</v>
      </c>
      <c r="F312" s="227">
        <f>SUM(F313+F318)</f>
        <v>30619.300000000003</v>
      </c>
      <c r="G312" s="227">
        <f>SUM(G313+G318)</f>
        <v>30619.300000000003</v>
      </c>
      <c r="H312" s="227">
        <f>SUM(H313+H318)</f>
        <v>0</v>
      </c>
      <c r="I312" s="227">
        <f>SUM(I313+I318)</f>
        <v>0</v>
      </c>
      <c r="J312" s="227">
        <f t="shared" si="34"/>
        <v>99.844751231865246</v>
      </c>
      <c r="N312" s="269" t="str">
        <f>IF(SUM(G312:I312)&lt;&gt;F312,"błąd","")</f>
        <v/>
      </c>
    </row>
    <row r="313" spans="1:16" s="345" customFormat="1" ht="37.5" customHeight="1">
      <c r="A313" s="360"/>
      <c r="B313" s="360"/>
      <c r="C313" s="360"/>
      <c r="D313" s="363" t="s">
        <v>243</v>
      </c>
      <c r="E313" s="260">
        <f>SUM(E314:E317)</f>
        <v>30422</v>
      </c>
      <c r="F313" s="260">
        <f>SUM(F314:F317)</f>
        <v>30374.390000000003</v>
      </c>
      <c r="G313" s="260">
        <f>SUM(G314:G317)</f>
        <v>30374.390000000003</v>
      </c>
      <c r="H313" s="260">
        <f>SUM(H314:H317)</f>
        <v>0</v>
      </c>
      <c r="I313" s="260">
        <f>SUM(I314:I317)</f>
        <v>0</v>
      </c>
      <c r="J313" s="262">
        <f t="shared" ref="J313:J360" si="44">SUM(F313*100)/E313</f>
        <v>99.843501413450809</v>
      </c>
      <c r="N313" s="357"/>
      <c r="O313" s="367"/>
      <c r="P313" s="367"/>
    </row>
    <row r="314" spans="1:16" s="228" customFormat="1">
      <c r="A314" s="361"/>
      <c r="B314" s="361"/>
      <c r="C314" s="465">
        <v>4210</v>
      </c>
      <c r="D314" s="365" t="s">
        <v>15</v>
      </c>
      <c r="E314" s="262">
        <v>300</v>
      </c>
      <c r="F314" s="262">
        <v>256.5</v>
      </c>
      <c r="G314" s="260">
        <f>F314</f>
        <v>256.5</v>
      </c>
      <c r="H314" s="366"/>
      <c r="I314" s="366"/>
      <c r="J314" s="262">
        <f t="shared" si="44"/>
        <v>85.5</v>
      </c>
      <c r="N314" s="269"/>
      <c r="O314" s="356"/>
      <c r="P314" s="356"/>
    </row>
    <row r="315" spans="1:16" s="228" customFormat="1">
      <c r="A315" s="361"/>
      <c r="B315" s="361"/>
      <c r="C315" s="465">
        <v>4220</v>
      </c>
      <c r="D315" s="365" t="s">
        <v>39</v>
      </c>
      <c r="E315" s="262">
        <v>150</v>
      </c>
      <c r="F315" s="262">
        <v>146.4</v>
      </c>
      <c r="G315" s="260">
        <f>F315</f>
        <v>146.4</v>
      </c>
      <c r="H315" s="366"/>
      <c r="I315" s="366"/>
      <c r="J315" s="262">
        <f t="shared" si="44"/>
        <v>97.6</v>
      </c>
      <c r="N315" s="269"/>
      <c r="O315" s="356"/>
      <c r="P315" s="356"/>
    </row>
    <row r="316" spans="1:16" s="228" customFormat="1">
      <c r="A316" s="361"/>
      <c r="B316" s="361"/>
      <c r="C316" s="465">
        <v>4300</v>
      </c>
      <c r="D316" s="365" t="s">
        <v>13</v>
      </c>
      <c r="E316" s="262">
        <v>850</v>
      </c>
      <c r="F316" s="262">
        <v>850</v>
      </c>
      <c r="G316" s="260">
        <f>F316</f>
        <v>850</v>
      </c>
      <c r="H316" s="366"/>
      <c r="I316" s="366"/>
      <c r="J316" s="262">
        <f t="shared" si="44"/>
        <v>100</v>
      </c>
      <c r="N316" s="269"/>
      <c r="O316" s="356"/>
      <c r="P316" s="356"/>
    </row>
    <row r="317" spans="1:16" s="228" customFormat="1" ht="24">
      <c r="A317" s="361"/>
      <c r="B317" s="361"/>
      <c r="C317" s="465">
        <v>4440</v>
      </c>
      <c r="D317" s="365" t="s">
        <v>25</v>
      </c>
      <c r="E317" s="262">
        <v>29122</v>
      </c>
      <c r="F317" s="262">
        <v>29121.49</v>
      </c>
      <c r="G317" s="260">
        <f>F317</f>
        <v>29121.49</v>
      </c>
      <c r="H317" s="366"/>
      <c r="I317" s="366"/>
      <c r="J317" s="262">
        <f t="shared" si="44"/>
        <v>99.99824874665201</v>
      </c>
      <c r="N317" s="269" t="str">
        <f>IF(SUM(G317:I317)&lt;&gt;F317,"błąd","")</f>
        <v/>
      </c>
    </row>
    <row r="318" spans="1:16" s="228" customFormat="1">
      <c r="A318" s="361"/>
      <c r="B318" s="361"/>
      <c r="C318" s="524"/>
      <c r="D318" s="363" t="s">
        <v>245</v>
      </c>
      <c r="E318" s="260">
        <f>SUM(E319:E321)</f>
        <v>244.91</v>
      </c>
      <c r="F318" s="260">
        <f>SUM(F319:F321)</f>
        <v>244.91</v>
      </c>
      <c r="G318" s="260">
        <f>SUM(G319:G321)</f>
        <v>244.91</v>
      </c>
      <c r="H318" s="260">
        <f>SUM(H319:H321)</f>
        <v>0</v>
      </c>
      <c r="I318" s="260">
        <f>SUM(I319:I321)</f>
        <v>0</v>
      </c>
      <c r="J318" s="262">
        <f t="shared" si="44"/>
        <v>100</v>
      </c>
      <c r="N318" s="269"/>
    </row>
    <row r="319" spans="1:16" s="228" customFormat="1" ht="24">
      <c r="A319" s="361"/>
      <c r="B319" s="361"/>
      <c r="C319" s="465">
        <v>6050</v>
      </c>
      <c r="D319" s="365" t="s">
        <v>215</v>
      </c>
      <c r="E319" s="262">
        <v>55.91</v>
      </c>
      <c r="F319" s="262">
        <v>55.91</v>
      </c>
      <c r="G319" s="260">
        <f>F319</f>
        <v>55.91</v>
      </c>
      <c r="H319" s="366"/>
      <c r="I319" s="366"/>
      <c r="J319" s="262">
        <f t="shared" si="44"/>
        <v>100</v>
      </c>
      <c r="N319" s="269"/>
    </row>
    <row r="320" spans="1:16" s="228" customFormat="1" ht="24" customHeight="1">
      <c r="A320" s="361"/>
      <c r="B320" s="361"/>
      <c r="C320" s="403">
        <v>6057</v>
      </c>
      <c r="D320" s="183" t="s">
        <v>215</v>
      </c>
      <c r="E320" s="130">
        <v>158.76</v>
      </c>
      <c r="F320" s="130">
        <v>158.76</v>
      </c>
      <c r="G320" s="260">
        <f>F320</f>
        <v>158.76</v>
      </c>
      <c r="H320" s="366"/>
      <c r="I320" s="366"/>
      <c r="J320" s="262">
        <f t="shared" si="44"/>
        <v>100</v>
      </c>
      <c r="N320" s="269"/>
    </row>
    <row r="321" spans="1:14" s="228" customFormat="1" ht="21.75" customHeight="1">
      <c r="A321" s="361"/>
      <c r="B321" s="361"/>
      <c r="C321" s="403">
        <v>6059</v>
      </c>
      <c r="D321" s="183" t="s">
        <v>215</v>
      </c>
      <c r="E321" s="130">
        <v>30.24</v>
      </c>
      <c r="F321" s="130">
        <v>30.24</v>
      </c>
      <c r="G321" s="260">
        <f>F321</f>
        <v>30.24</v>
      </c>
      <c r="H321" s="366"/>
      <c r="I321" s="366"/>
      <c r="J321" s="262">
        <f t="shared" si="44"/>
        <v>100</v>
      </c>
      <c r="N321" s="269"/>
    </row>
    <row r="322" spans="1:14" s="343" customFormat="1">
      <c r="A322" s="359">
        <v>851</v>
      </c>
      <c r="B322" s="359"/>
      <c r="C322" s="359"/>
      <c r="D322" s="371" t="s">
        <v>37</v>
      </c>
      <c r="E322" s="227">
        <f>SUM(E323+E327+E339)</f>
        <v>50268</v>
      </c>
      <c r="F322" s="227">
        <f>SUM(G322:I322)</f>
        <v>47651.56</v>
      </c>
      <c r="G322" s="270">
        <f>SUM(G323+G327+G339)</f>
        <v>47384.03</v>
      </c>
      <c r="H322" s="270">
        <f>SUM(H323+H327+H339)</f>
        <v>267.52999999999997</v>
      </c>
      <c r="I322" s="270">
        <f>SUM(I323+I327+I339)</f>
        <v>0</v>
      </c>
      <c r="J322" s="227">
        <f t="shared" si="44"/>
        <v>94.79501869976923</v>
      </c>
      <c r="N322" s="269" t="str">
        <f>IF(SUM(G322:I322)&lt;&gt;F322,"błąd","")</f>
        <v/>
      </c>
    </row>
    <row r="323" spans="1:14" s="343" customFormat="1">
      <c r="A323" s="359"/>
      <c r="B323" s="359">
        <v>85153</v>
      </c>
      <c r="C323" s="359"/>
      <c r="D323" s="371" t="s">
        <v>229</v>
      </c>
      <c r="E323" s="227">
        <f>SUM(E324)</f>
        <v>2000</v>
      </c>
      <c r="F323" s="227">
        <f>SUM(G323:I323)</f>
        <v>1990.8400000000001</v>
      </c>
      <c r="G323" s="270">
        <f>SUM(G324)</f>
        <v>1990.8400000000001</v>
      </c>
      <c r="H323" s="270">
        <f>SUM(H324)</f>
        <v>0</v>
      </c>
      <c r="I323" s="270">
        <f>SUM(I324)</f>
        <v>0</v>
      </c>
      <c r="J323" s="227">
        <f t="shared" si="44"/>
        <v>99.542000000000002</v>
      </c>
      <c r="N323" s="269"/>
    </row>
    <row r="324" spans="1:14" s="345" customFormat="1" ht="37.5" customHeight="1">
      <c r="A324" s="360"/>
      <c r="B324" s="360"/>
      <c r="C324" s="360"/>
      <c r="D324" s="363" t="s">
        <v>243</v>
      </c>
      <c r="E324" s="260">
        <f>SUM(E325:E326)</f>
        <v>2000</v>
      </c>
      <c r="F324" s="260">
        <f>SUM(G324:I324)</f>
        <v>1990.8400000000001</v>
      </c>
      <c r="G324" s="260">
        <f>SUM(G325:G326)</f>
        <v>1990.8400000000001</v>
      </c>
      <c r="H324" s="260">
        <f>SUM(H325:H326)</f>
        <v>0</v>
      </c>
      <c r="I324" s="260">
        <f>SUM(I325:I326)</f>
        <v>0</v>
      </c>
      <c r="J324" s="262">
        <f t="shared" si="44"/>
        <v>99.542000000000002</v>
      </c>
    </row>
    <row r="325" spans="1:14" s="228" customFormat="1">
      <c r="A325" s="361"/>
      <c r="B325" s="361"/>
      <c r="C325" s="361">
        <v>4210</v>
      </c>
      <c r="D325" s="365" t="s">
        <v>15</v>
      </c>
      <c r="E325" s="262">
        <v>800</v>
      </c>
      <c r="F325" s="262">
        <v>790.84</v>
      </c>
      <c r="G325" s="260">
        <f>F325</f>
        <v>790.84</v>
      </c>
      <c r="H325" s="260"/>
      <c r="I325" s="260"/>
      <c r="J325" s="262">
        <f t="shared" si="44"/>
        <v>98.855000000000004</v>
      </c>
    </row>
    <row r="326" spans="1:14" s="228" customFormat="1">
      <c r="A326" s="361"/>
      <c r="B326" s="361"/>
      <c r="C326" s="361">
        <v>4300</v>
      </c>
      <c r="D326" s="365" t="s">
        <v>13</v>
      </c>
      <c r="E326" s="262">
        <v>1200</v>
      </c>
      <c r="F326" s="262">
        <v>1200</v>
      </c>
      <c r="G326" s="260">
        <f>F326</f>
        <v>1200</v>
      </c>
      <c r="H326" s="260"/>
      <c r="I326" s="260"/>
      <c r="J326" s="262">
        <f t="shared" si="44"/>
        <v>100</v>
      </c>
    </row>
    <row r="327" spans="1:14" s="343" customFormat="1" ht="14.25" customHeight="1">
      <c r="A327" s="359"/>
      <c r="B327" s="464">
        <v>85154</v>
      </c>
      <c r="C327" s="359"/>
      <c r="D327" s="371" t="s">
        <v>36</v>
      </c>
      <c r="E327" s="227">
        <f>SUM(E328+E331)</f>
        <v>48000</v>
      </c>
      <c r="F327" s="227">
        <f>SUM(G327:I327)</f>
        <v>45393.19</v>
      </c>
      <c r="G327" s="270">
        <f>SUM(G328+G331)</f>
        <v>45393.19</v>
      </c>
      <c r="H327" s="270">
        <f>SUM(H328+H331)</f>
        <v>0</v>
      </c>
      <c r="I327" s="270">
        <f>SUM(I328+I331)</f>
        <v>0</v>
      </c>
      <c r="J327" s="227">
        <f t="shared" si="44"/>
        <v>94.569145833333337</v>
      </c>
      <c r="N327" s="269" t="str">
        <f>IF(SUM(G327:I327)&lt;&gt;F327,"błąd","")</f>
        <v/>
      </c>
    </row>
    <row r="328" spans="1:14" s="345" customFormat="1" ht="24">
      <c r="A328" s="360"/>
      <c r="B328" s="360"/>
      <c r="C328" s="360"/>
      <c r="D328" s="363" t="s">
        <v>244</v>
      </c>
      <c r="E328" s="260">
        <f>SUM(E329:E330)</f>
        <v>28709</v>
      </c>
      <c r="F328" s="260">
        <f>SUM(F329:F330)</f>
        <v>28306.82</v>
      </c>
      <c r="G328" s="260">
        <f>SUM(G329:G330)</f>
        <v>28306.82</v>
      </c>
      <c r="H328" s="260">
        <f>SUM(H329:H330)</f>
        <v>0</v>
      </c>
      <c r="I328" s="260">
        <f>SUM(I329:I330)</f>
        <v>0</v>
      </c>
      <c r="J328" s="262">
        <f t="shared" si="44"/>
        <v>98.599115260022984</v>
      </c>
    </row>
    <row r="329" spans="1:14" s="345" customFormat="1">
      <c r="A329" s="360"/>
      <c r="B329" s="360"/>
      <c r="C329" s="361">
        <v>4110</v>
      </c>
      <c r="D329" s="365" t="s">
        <v>22</v>
      </c>
      <c r="E329" s="262">
        <v>1360</v>
      </c>
      <c r="F329" s="262">
        <v>1354.32</v>
      </c>
      <c r="G329" s="262">
        <f>F329</f>
        <v>1354.32</v>
      </c>
      <c r="H329" s="260"/>
      <c r="I329" s="260"/>
      <c r="J329" s="262"/>
    </row>
    <row r="330" spans="1:14" s="228" customFormat="1">
      <c r="A330" s="361"/>
      <c r="B330" s="361"/>
      <c r="C330" s="361">
        <v>4170</v>
      </c>
      <c r="D330" s="365" t="s">
        <v>62</v>
      </c>
      <c r="E330" s="262">
        <v>27349</v>
      </c>
      <c r="F330" s="262">
        <v>26952.5</v>
      </c>
      <c r="G330" s="262">
        <f>F330</f>
        <v>26952.5</v>
      </c>
      <c r="H330" s="260"/>
      <c r="I330" s="260"/>
      <c r="J330" s="262">
        <f t="shared" si="44"/>
        <v>98.550221214669634</v>
      </c>
      <c r="K330" s="394">
        <f>SUM(E330)</f>
        <v>27349</v>
      </c>
      <c r="L330" s="394">
        <f>SUM(F330)</f>
        <v>26952.5</v>
      </c>
      <c r="N330" s="269" t="str">
        <f>IF(SUM(G330:I330)&lt;&gt;F330,"błąd","")</f>
        <v/>
      </c>
    </row>
    <row r="331" spans="1:14" s="345" customFormat="1" ht="39" customHeight="1">
      <c r="A331" s="360"/>
      <c r="B331" s="360"/>
      <c r="C331" s="360"/>
      <c r="D331" s="363" t="s">
        <v>243</v>
      </c>
      <c r="E331" s="260">
        <f>SUM(E332:E338)</f>
        <v>19291</v>
      </c>
      <c r="F331" s="260">
        <f>SUM(F332:F338)</f>
        <v>17086.370000000003</v>
      </c>
      <c r="G331" s="260">
        <f>SUM(G332:G338)</f>
        <v>17086.370000000003</v>
      </c>
      <c r="H331" s="260">
        <f>SUM(H332:H338)</f>
        <v>0</v>
      </c>
      <c r="I331" s="260">
        <f>SUM(I332:I338)</f>
        <v>0</v>
      </c>
      <c r="J331" s="262">
        <f t="shared" si="44"/>
        <v>88.571717381162216</v>
      </c>
      <c r="K331" s="395"/>
      <c r="L331" s="395"/>
      <c r="N331" s="370"/>
    </row>
    <row r="332" spans="1:14" s="228" customFormat="1">
      <c r="A332" s="361"/>
      <c r="B332" s="361"/>
      <c r="C332" s="361">
        <v>4210</v>
      </c>
      <c r="D332" s="365" t="s">
        <v>15</v>
      </c>
      <c r="E332" s="262">
        <v>10060</v>
      </c>
      <c r="F332" s="262">
        <v>9436.09</v>
      </c>
      <c r="G332" s="260">
        <f t="shared" ref="G332:G338" si="45">F332</f>
        <v>9436.09</v>
      </c>
      <c r="H332" s="260"/>
      <c r="I332" s="260"/>
      <c r="J332" s="262">
        <f t="shared" si="44"/>
        <v>93.798111332007949</v>
      </c>
      <c r="N332" s="269" t="str">
        <f>IF(SUM(G332:I332)&lt;&gt;F332,"błąd","")</f>
        <v/>
      </c>
    </row>
    <row r="333" spans="1:14" s="228" customFormat="1">
      <c r="A333" s="361"/>
      <c r="B333" s="361"/>
      <c r="C333" s="465">
        <v>4220</v>
      </c>
      <c r="D333" s="365" t="s">
        <v>39</v>
      </c>
      <c r="E333" s="262">
        <v>246</v>
      </c>
      <c r="F333" s="262">
        <v>245.42</v>
      </c>
      <c r="G333" s="260">
        <f t="shared" si="45"/>
        <v>245.42</v>
      </c>
      <c r="H333" s="260"/>
      <c r="I333" s="260"/>
      <c r="J333" s="262">
        <f t="shared" si="44"/>
        <v>99.764227642276424</v>
      </c>
      <c r="N333" s="269"/>
    </row>
    <row r="334" spans="1:14" s="228" customFormat="1">
      <c r="A334" s="361"/>
      <c r="B334" s="361"/>
      <c r="C334" s="361">
        <v>4300</v>
      </c>
      <c r="D334" s="365" t="s">
        <v>13</v>
      </c>
      <c r="E334" s="262">
        <v>6899</v>
      </c>
      <c r="F334" s="262">
        <v>5416</v>
      </c>
      <c r="G334" s="260">
        <f t="shared" si="45"/>
        <v>5416</v>
      </c>
      <c r="H334" s="260"/>
      <c r="I334" s="260"/>
      <c r="J334" s="262">
        <f t="shared" si="44"/>
        <v>78.504131033483119</v>
      </c>
      <c r="N334" s="269" t="str">
        <f>IF(SUM(G334:I334)&lt;&gt;F334,"błąd","")</f>
        <v/>
      </c>
    </row>
    <row r="335" spans="1:14" s="228" customFormat="1" ht="24">
      <c r="A335" s="361"/>
      <c r="B335" s="361"/>
      <c r="C335" s="361">
        <v>4390</v>
      </c>
      <c r="D335" s="365" t="s">
        <v>433</v>
      </c>
      <c r="E335" s="262">
        <v>1366</v>
      </c>
      <c r="F335" s="262">
        <v>1362</v>
      </c>
      <c r="G335" s="260">
        <f t="shared" si="45"/>
        <v>1362</v>
      </c>
      <c r="H335" s="260"/>
      <c r="I335" s="260"/>
      <c r="J335" s="262">
        <f t="shared" si="44"/>
        <v>99.70717423133236</v>
      </c>
      <c r="N335" s="269"/>
    </row>
    <row r="336" spans="1:14" s="228" customFormat="1">
      <c r="A336" s="361"/>
      <c r="B336" s="361"/>
      <c r="C336" s="403">
        <v>4410</v>
      </c>
      <c r="D336" s="183" t="s">
        <v>289</v>
      </c>
      <c r="E336" s="262">
        <v>110</v>
      </c>
      <c r="F336" s="262">
        <v>66.86</v>
      </c>
      <c r="G336" s="260">
        <f t="shared" si="45"/>
        <v>66.86</v>
      </c>
      <c r="H336" s="260"/>
      <c r="I336" s="260"/>
      <c r="J336" s="262">
        <f t="shared" si="44"/>
        <v>60.781818181818181</v>
      </c>
      <c r="N336" s="269"/>
    </row>
    <row r="337" spans="1:14" s="228" customFormat="1">
      <c r="A337" s="361"/>
      <c r="B337" s="361"/>
      <c r="C337" s="361">
        <v>4430</v>
      </c>
      <c r="D337" s="365" t="s">
        <v>4</v>
      </c>
      <c r="E337" s="262">
        <v>40</v>
      </c>
      <c r="F337" s="262">
        <v>0</v>
      </c>
      <c r="G337" s="260">
        <f t="shared" si="45"/>
        <v>0</v>
      </c>
      <c r="H337" s="260"/>
      <c r="I337" s="260"/>
      <c r="J337" s="262">
        <f t="shared" si="44"/>
        <v>0</v>
      </c>
      <c r="N337" s="269"/>
    </row>
    <row r="338" spans="1:14" s="228" customFormat="1" ht="24">
      <c r="A338" s="361"/>
      <c r="B338" s="361"/>
      <c r="C338" s="361">
        <v>4610</v>
      </c>
      <c r="D338" s="365" t="s">
        <v>209</v>
      </c>
      <c r="E338" s="262">
        <v>570</v>
      </c>
      <c r="F338" s="262">
        <v>560</v>
      </c>
      <c r="G338" s="260">
        <f t="shared" si="45"/>
        <v>560</v>
      </c>
      <c r="H338" s="260"/>
      <c r="I338" s="260"/>
      <c r="J338" s="262">
        <f t="shared" si="44"/>
        <v>98.245614035087726</v>
      </c>
      <c r="N338" s="269"/>
    </row>
    <row r="339" spans="1:14" s="228" customFormat="1">
      <c r="A339" s="361"/>
      <c r="B339" s="359">
        <v>85195</v>
      </c>
      <c r="C339" s="359"/>
      <c r="D339" s="371" t="s">
        <v>35</v>
      </c>
      <c r="E339" s="227">
        <f>E340</f>
        <v>268</v>
      </c>
      <c r="F339" s="227">
        <f>F340</f>
        <v>267.52999999999997</v>
      </c>
      <c r="G339" s="270">
        <f>G340</f>
        <v>0</v>
      </c>
      <c r="H339" s="270">
        <f>H340</f>
        <v>267.52999999999997</v>
      </c>
      <c r="I339" s="270">
        <f>I340</f>
        <v>0</v>
      </c>
      <c r="J339" s="262">
        <f t="shared" si="44"/>
        <v>99.824626865671632</v>
      </c>
      <c r="N339" s="269"/>
    </row>
    <row r="340" spans="1:14" s="228" customFormat="1" ht="36">
      <c r="A340" s="361"/>
      <c r="B340" s="361"/>
      <c r="C340" s="361"/>
      <c r="D340" s="363" t="s">
        <v>243</v>
      </c>
      <c r="E340" s="427">
        <f>SUM(E341:E343)</f>
        <v>268</v>
      </c>
      <c r="F340" s="427">
        <f>SUM(F341:F343)</f>
        <v>267.52999999999997</v>
      </c>
      <c r="G340" s="427">
        <f>SUM(G341:G343)</f>
        <v>0</v>
      </c>
      <c r="H340" s="427">
        <f>SUM(H341:H343)</f>
        <v>267.52999999999997</v>
      </c>
      <c r="I340" s="427">
        <f>SUM(I341:I343)</f>
        <v>0</v>
      </c>
      <c r="J340" s="262">
        <f t="shared" si="44"/>
        <v>99.824626865671632</v>
      </c>
      <c r="N340" s="269"/>
    </row>
    <row r="341" spans="1:14" s="139" customFormat="1">
      <c r="A341" s="403"/>
      <c r="B341" s="403"/>
      <c r="C341" s="403">
        <v>4210</v>
      </c>
      <c r="D341" s="183" t="s">
        <v>15</v>
      </c>
      <c r="E341" s="130">
        <v>16</v>
      </c>
      <c r="F341" s="130">
        <v>15.72</v>
      </c>
      <c r="G341" s="126"/>
      <c r="H341" s="126">
        <f>F341</f>
        <v>15.72</v>
      </c>
      <c r="I341" s="126"/>
      <c r="J341" s="130">
        <f t="shared" si="44"/>
        <v>98.25</v>
      </c>
      <c r="N341" s="122"/>
    </row>
    <row r="342" spans="1:14" s="139" customFormat="1">
      <c r="A342" s="403"/>
      <c r="B342" s="403"/>
      <c r="C342" s="403">
        <v>4300</v>
      </c>
      <c r="D342" s="183" t="s">
        <v>13</v>
      </c>
      <c r="E342" s="130">
        <v>138</v>
      </c>
      <c r="F342" s="130">
        <v>138</v>
      </c>
      <c r="G342" s="126"/>
      <c r="H342" s="126">
        <f>F342</f>
        <v>138</v>
      </c>
      <c r="I342" s="126"/>
      <c r="J342" s="130">
        <f t="shared" si="44"/>
        <v>100</v>
      </c>
      <c r="N342" s="122"/>
    </row>
    <row r="343" spans="1:14" s="139" customFormat="1">
      <c r="A343" s="403"/>
      <c r="B343" s="403"/>
      <c r="C343" s="403">
        <v>4410</v>
      </c>
      <c r="D343" s="183" t="s">
        <v>289</v>
      </c>
      <c r="E343" s="130">
        <v>114</v>
      </c>
      <c r="F343" s="130">
        <v>113.81</v>
      </c>
      <c r="G343" s="126"/>
      <c r="H343" s="126">
        <f>F343</f>
        <v>113.81</v>
      </c>
      <c r="I343" s="126"/>
      <c r="J343" s="130">
        <f t="shared" si="44"/>
        <v>99.833333333333329</v>
      </c>
      <c r="N343" s="122"/>
    </row>
    <row r="344" spans="1:14" s="343" customFormat="1">
      <c r="A344" s="359">
        <v>852</v>
      </c>
      <c r="B344" s="359"/>
      <c r="C344" s="359"/>
      <c r="D344" s="371" t="s">
        <v>59</v>
      </c>
      <c r="E344" s="227">
        <f>E345+E348+E372+E378+E381+E384+E389+E394+E416+E428+E431</f>
        <v>1993667.21</v>
      </c>
      <c r="F344" s="227">
        <f>F345+F348+F372+F378+F381+F384+F389+F394+F416+F428+F431</f>
        <v>1983155.7700000003</v>
      </c>
      <c r="G344" s="270">
        <f>G345+G348+G372+G378+G381+G384+G389+G394+G416+G428+G431</f>
        <v>1082003.4400000002</v>
      </c>
      <c r="H344" s="270">
        <f>H345+H348+H372+H378+H381+H384+H389+H394+H416+H428+H431</f>
        <v>901152.33000000007</v>
      </c>
      <c r="I344" s="270">
        <f>I345+I348+I372+I378+I381+I384+I389+I394+I416+I428+I431</f>
        <v>0</v>
      </c>
      <c r="J344" s="227">
        <f t="shared" si="44"/>
        <v>99.472758545294042</v>
      </c>
      <c r="N344" s="269" t="str">
        <f>IF(SUM(G344:I344)&lt;&gt;F344,"błąd","")</f>
        <v/>
      </c>
    </row>
    <row r="345" spans="1:14" s="343" customFormat="1">
      <c r="A345" s="359"/>
      <c r="B345" s="359">
        <v>85202</v>
      </c>
      <c r="C345" s="359"/>
      <c r="D345" s="371" t="s">
        <v>78</v>
      </c>
      <c r="E345" s="227">
        <f>SUM(E346)</f>
        <v>240538</v>
      </c>
      <c r="F345" s="227">
        <f>SUM(G345:I345)</f>
        <v>240537.98</v>
      </c>
      <c r="G345" s="270">
        <f t="shared" ref="G345:I346" si="46">SUM(G346)</f>
        <v>240537.98</v>
      </c>
      <c r="H345" s="270">
        <f t="shared" si="46"/>
        <v>0</v>
      </c>
      <c r="I345" s="270">
        <f t="shared" si="46"/>
        <v>0</v>
      </c>
      <c r="J345" s="227">
        <f t="shared" si="44"/>
        <v>99.999991685305446</v>
      </c>
      <c r="N345" s="368"/>
    </row>
    <row r="346" spans="1:14" s="345" customFormat="1" ht="38.25" customHeight="1">
      <c r="A346" s="360"/>
      <c r="B346" s="360"/>
      <c r="C346" s="360"/>
      <c r="D346" s="363" t="s">
        <v>243</v>
      </c>
      <c r="E346" s="260">
        <f>SUM(E347)</f>
        <v>240538</v>
      </c>
      <c r="F346" s="260">
        <f>SUM(G346:I346)</f>
        <v>240537.98</v>
      </c>
      <c r="G346" s="260">
        <f t="shared" si="46"/>
        <v>240537.98</v>
      </c>
      <c r="H346" s="260">
        <f t="shared" si="46"/>
        <v>0</v>
      </c>
      <c r="I346" s="260">
        <f t="shared" si="46"/>
        <v>0</v>
      </c>
      <c r="J346" s="262">
        <f t="shared" si="44"/>
        <v>99.999991685305446</v>
      </c>
    </row>
    <row r="347" spans="1:14" s="228" customFormat="1" ht="36">
      <c r="A347" s="361"/>
      <c r="B347" s="361"/>
      <c r="C347" s="361">
        <v>4330</v>
      </c>
      <c r="D347" s="365" t="s">
        <v>82</v>
      </c>
      <c r="E347" s="262">
        <v>240538</v>
      </c>
      <c r="F347" s="262">
        <v>240537.98</v>
      </c>
      <c r="G347" s="260">
        <f>F347</f>
        <v>240537.98</v>
      </c>
      <c r="H347" s="366"/>
      <c r="I347" s="366"/>
      <c r="J347" s="262">
        <f>SUM(F347*100)/E347</f>
        <v>99.999991685305446</v>
      </c>
      <c r="N347" s="269" t="str">
        <f>IF(SUM(G347:I347)&lt;&gt;F347,"błąd","")</f>
        <v/>
      </c>
    </row>
    <row r="348" spans="1:14" s="343" customFormat="1">
      <c r="A348" s="359"/>
      <c r="B348" s="359">
        <v>85203</v>
      </c>
      <c r="C348" s="359"/>
      <c r="D348" s="371" t="s">
        <v>38</v>
      </c>
      <c r="E348" s="227">
        <f>SUM(E349+E351+E357+E370)</f>
        <v>912445</v>
      </c>
      <c r="F348" s="227">
        <f>SUM(F349+F351+F357+F370)</f>
        <v>907018.88000000012</v>
      </c>
      <c r="G348" s="227">
        <f>SUM(G349+G351+G357+G370)</f>
        <v>17877.880000000034</v>
      </c>
      <c r="H348" s="227">
        <f>SUM(H349+H351+H357+H370)</f>
        <v>889141</v>
      </c>
      <c r="I348" s="227">
        <f>SUM(I349+I351+I357+I370)</f>
        <v>0</v>
      </c>
      <c r="J348" s="227">
        <f t="shared" si="44"/>
        <v>99.40532086865511</v>
      </c>
      <c r="K348" s="399">
        <f>SUM(K352:K367)</f>
        <v>448957.92000000004</v>
      </c>
      <c r="L348" s="399">
        <f>SUM(L352:L367)</f>
        <v>443819.80000000005</v>
      </c>
      <c r="N348" s="368"/>
    </row>
    <row r="349" spans="1:14" s="343" customFormat="1" ht="24">
      <c r="A349" s="359"/>
      <c r="B349" s="359"/>
      <c r="C349" s="360"/>
      <c r="D349" s="363" t="s">
        <v>246</v>
      </c>
      <c r="E349" s="260">
        <f>E350</f>
        <v>1431.25</v>
      </c>
      <c r="F349" s="260">
        <f>F350</f>
        <v>1431.25</v>
      </c>
      <c r="G349" s="260">
        <f>G350</f>
        <v>0</v>
      </c>
      <c r="H349" s="260">
        <f>H350</f>
        <v>1431.25</v>
      </c>
      <c r="I349" s="260">
        <f>I350</f>
        <v>0</v>
      </c>
      <c r="J349" s="227">
        <f t="shared" si="44"/>
        <v>100</v>
      </c>
      <c r="K349" s="526"/>
      <c r="L349" s="526"/>
      <c r="N349" s="368"/>
    </row>
    <row r="350" spans="1:14" s="343" customFormat="1" ht="24">
      <c r="A350" s="359"/>
      <c r="B350" s="359"/>
      <c r="C350" s="361">
        <v>3020</v>
      </c>
      <c r="D350" s="365" t="s">
        <v>85</v>
      </c>
      <c r="E350" s="262">
        <v>1431.25</v>
      </c>
      <c r="F350" s="262">
        <v>1431.25</v>
      </c>
      <c r="G350" s="260"/>
      <c r="H350" s="260">
        <f>F350</f>
        <v>1431.25</v>
      </c>
      <c r="I350" s="260"/>
      <c r="J350" s="227">
        <f t="shared" si="44"/>
        <v>100</v>
      </c>
      <c r="K350" s="526"/>
      <c r="L350" s="526"/>
      <c r="N350" s="368"/>
    </row>
    <row r="351" spans="1:14" s="345" customFormat="1" ht="24">
      <c r="A351" s="360"/>
      <c r="B351" s="360"/>
      <c r="C351" s="360"/>
      <c r="D351" s="363" t="s">
        <v>244</v>
      </c>
      <c r="E351" s="260">
        <f>SUM(E352:E356)</f>
        <v>448957.92000000004</v>
      </c>
      <c r="F351" s="260">
        <f>SUM(F352:F356)</f>
        <v>443819.80000000005</v>
      </c>
      <c r="G351" s="260">
        <f>SUM(G352:G356)</f>
        <v>13285.880000000034</v>
      </c>
      <c r="H351" s="260">
        <f>SUM(H352:H356)</f>
        <v>430533.92000000004</v>
      </c>
      <c r="I351" s="260">
        <f>SUM(I352:I356)</f>
        <v>0</v>
      </c>
      <c r="J351" s="260">
        <f t="shared" si="44"/>
        <v>98.855545303666773</v>
      </c>
      <c r="K351" s="400"/>
      <c r="L351" s="400"/>
    </row>
    <row r="352" spans="1:14" s="228" customFormat="1" ht="14.25" customHeight="1">
      <c r="A352" s="361"/>
      <c r="B352" s="361"/>
      <c r="C352" s="361">
        <v>4010</v>
      </c>
      <c r="D352" s="365" t="s">
        <v>20</v>
      </c>
      <c r="E352" s="262">
        <v>349903.47</v>
      </c>
      <c r="F352" s="262">
        <v>345603.63</v>
      </c>
      <c r="G352" s="260">
        <f>F352-H352</f>
        <v>11400.160000000033</v>
      </c>
      <c r="H352" s="126">
        <v>334203.46999999997</v>
      </c>
      <c r="I352" s="366"/>
      <c r="J352" s="262">
        <f t="shared" si="44"/>
        <v>98.771135364847922</v>
      </c>
      <c r="N352" s="269" t="str">
        <f>IF(SUM(G352:I352)&lt;&gt;F352,"błąd","")</f>
        <v/>
      </c>
    </row>
    <row r="353" spans="1:16" s="228" customFormat="1">
      <c r="A353" s="361"/>
      <c r="B353" s="361"/>
      <c r="C353" s="361">
        <v>4040</v>
      </c>
      <c r="D353" s="365" t="s">
        <v>21</v>
      </c>
      <c r="E353" s="262">
        <v>23163.53</v>
      </c>
      <c r="F353" s="262">
        <v>23163.53</v>
      </c>
      <c r="G353" s="260"/>
      <c r="H353" s="126">
        <v>23163.53</v>
      </c>
      <c r="I353" s="366"/>
      <c r="J353" s="262">
        <f t="shared" si="44"/>
        <v>100</v>
      </c>
      <c r="N353" s="269" t="str">
        <f>IF(SUM(G353:I353)&lt;&gt;F353,"błąd","")</f>
        <v/>
      </c>
      <c r="O353" s="356"/>
      <c r="P353" s="356"/>
    </row>
    <row r="354" spans="1:16" s="228" customFormat="1">
      <c r="A354" s="361"/>
      <c r="B354" s="361"/>
      <c r="C354" s="361">
        <v>4110</v>
      </c>
      <c r="D354" s="365" t="s">
        <v>28</v>
      </c>
      <c r="E354" s="262">
        <v>63640.83</v>
      </c>
      <c r="F354" s="262">
        <v>62802.55</v>
      </c>
      <c r="G354" s="260">
        <f>F354-H354</f>
        <v>1885.7200000000012</v>
      </c>
      <c r="H354" s="126">
        <v>60916.83</v>
      </c>
      <c r="I354" s="366"/>
      <c r="J354" s="262">
        <f t="shared" si="44"/>
        <v>98.682795306095159</v>
      </c>
      <c r="K354" s="394">
        <f>SUM(E352:E356)</f>
        <v>448957.92000000004</v>
      </c>
      <c r="L354" s="394">
        <f>SUM(F352:F356)</f>
        <v>443819.80000000005</v>
      </c>
      <c r="N354" s="269" t="str">
        <f>IF(SUM(G354:I354)&lt;&gt;F354,"błąd","")</f>
        <v/>
      </c>
    </row>
    <row r="355" spans="1:16" s="228" customFormat="1">
      <c r="A355" s="361"/>
      <c r="B355" s="361"/>
      <c r="C355" s="361">
        <v>4120</v>
      </c>
      <c r="D355" s="365" t="s">
        <v>23</v>
      </c>
      <c r="E355" s="262">
        <v>4890.26</v>
      </c>
      <c r="F355" s="262">
        <v>4890.26</v>
      </c>
      <c r="G355" s="260"/>
      <c r="H355" s="126">
        <f t="shared" ref="H355:H368" si="47">F355</f>
        <v>4890.26</v>
      </c>
      <c r="I355" s="366"/>
      <c r="J355" s="262">
        <f t="shared" si="44"/>
        <v>100</v>
      </c>
      <c r="N355" s="269" t="str">
        <f>IF(SUM(G355:I355)&lt;&gt;F355,"błąd","")</f>
        <v/>
      </c>
    </row>
    <row r="356" spans="1:16" s="228" customFormat="1">
      <c r="A356" s="361"/>
      <c r="B356" s="361"/>
      <c r="C356" s="361">
        <v>4170</v>
      </c>
      <c r="D356" s="365" t="s">
        <v>62</v>
      </c>
      <c r="E356" s="262">
        <v>7359.83</v>
      </c>
      <c r="F356" s="262">
        <v>7359.83</v>
      </c>
      <c r="G356" s="260"/>
      <c r="H356" s="260">
        <f t="shared" si="47"/>
        <v>7359.83</v>
      </c>
      <c r="I356" s="366"/>
      <c r="J356" s="262">
        <f t="shared" si="44"/>
        <v>100</v>
      </c>
      <c r="N356" s="269" t="str">
        <f>IF(SUM(G356:I356)&lt;&gt;F356,"błąd","")</f>
        <v/>
      </c>
    </row>
    <row r="357" spans="1:16" s="345" customFormat="1" ht="37.5" customHeight="1">
      <c r="A357" s="360"/>
      <c r="B357" s="360"/>
      <c r="C357" s="360"/>
      <c r="D357" s="363" t="s">
        <v>243</v>
      </c>
      <c r="E357" s="260">
        <f>SUM(E358:E369)</f>
        <v>140055.83000000002</v>
      </c>
      <c r="F357" s="260">
        <f>SUM(F358:F369)</f>
        <v>139767.83000000002</v>
      </c>
      <c r="G357" s="260">
        <f>SUM(G358:G369)</f>
        <v>4592</v>
      </c>
      <c r="H357" s="260">
        <f>SUM(H358:H369)</f>
        <v>135175.83000000002</v>
      </c>
      <c r="I357" s="260">
        <f>SUM(I358:I369)</f>
        <v>0</v>
      </c>
      <c r="J357" s="260">
        <f t="shared" si="44"/>
        <v>99.794367717502368</v>
      </c>
      <c r="N357" s="357"/>
    </row>
    <row r="358" spans="1:16" s="228" customFormat="1">
      <c r="A358" s="361"/>
      <c r="B358" s="361"/>
      <c r="C358" s="361">
        <v>4210</v>
      </c>
      <c r="D358" s="365" t="s">
        <v>15</v>
      </c>
      <c r="E358" s="262">
        <v>87773.53</v>
      </c>
      <c r="F358" s="262">
        <v>87773.53</v>
      </c>
      <c r="G358" s="260"/>
      <c r="H358" s="260">
        <f t="shared" si="47"/>
        <v>87773.53</v>
      </c>
      <c r="I358" s="366"/>
      <c r="J358" s="262">
        <f t="shared" si="44"/>
        <v>100</v>
      </c>
      <c r="N358" s="269" t="str">
        <f t="shared" ref="N358:N369" si="48">IF(SUM(G358:I358)&lt;&gt;F358,"błąd","")</f>
        <v/>
      </c>
    </row>
    <row r="359" spans="1:16" s="228" customFormat="1">
      <c r="A359" s="361"/>
      <c r="B359" s="361"/>
      <c r="C359" s="361">
        <v>4220</v>
      </c>
      <c r="D359" s="365" t="s">
        <v>39</v>
      </c>
      <c r="E359" s="262">
        <v>12500</v>
      </c>
      <c r="F359" s="262">
        <v>12500</v>
      </c>
      <c r="G359" s="260"/>
      <c r="H359" s="260">
        <f t="shared" si="47"/>
        <v>12500</v>
      </c>
      <c r="I359" s="366"/>
      <c r="J359" s="262">
        <f t="shared" si="44"/>
        <v>100</v>
      </c>
      <c r="N359" s="269" t="str">
        <f t="shared" si="48"/>
        <v/>
      </c>
    </row>
    <row r="360" spans="1:16" s="228" customFormat="1">
      <c r="A360" s="361"/>
      <c r="B360" s="361"/>
      <c r="C360" s="361">
        <v>4260</v>
      </c>
      <c r="D360" s="365" t="s">
        <v>17</v>
      </c>
      <c r="E360" s="262">
        <v>5008.5200000000004</v>
      </c>
      <c r="F360" s="262">
        <v>5008.5200000000004</v>
      </c>
      <c r="G360" s="260"/>
      <c r="H360" s="260">
        <f t="shared" si="47"/>
        <v>5008.5200000000004</v>
      </c>
      <c r="I360" s="366"/>
      <c r="J360" s="262">
        <f t="shared" si="44"/>
        <v>100</v>
      </c>
      <c r="N360" s="269" t="str">
        <f t="shared" si="48"/>
        <v/>
      </c>
    </row>
    <row r="361" spans="1:16" s="228" customFormat="1">
      <c r="A361" s="361"/>
      <c r="B361" s="361"/>
      <c r="C361" s="361">
        <v>4270</v>
      </c>
      <c r="D361" s="365" t="s">
        <v>29</v>
      </c>
      <c r="E361" s="262">
        <v>2699.3</v>
      </c>
      <c r="F361" s="262">
        <v>2699.3</v>
      </c>
      <c r="G361" s="260"/>
      <c r="H361" s="260">
        <f t="shared" si="47"/>
        <v>2699.3</v>
      </c>
      <c r="I361" s="366"/>
      <c r="J361" s="262">
        <f t="shared" ref="J361:J553" si="49">SUM(F361*100)/E361</f>
        <v>100</v>
      </c>
      <c r="N361" s="269" t="str">
        <f t="shared" si="48"/>
        <v/>
      </c>
    </row>
    <row r="362" spans="1:16" s="228" customFormat="1">
      <c r="A362" s="361"/>
      <c r="B362" s="361"/>
      <c r="C362" s="465">
        <v>4280</v>
      </c>
      <c r="D362" s="365" t="s">
        <v>61</v>
      </c>
      <c r="E362" s="262">
        <v>502</v>
      </c>
      <c r="F362" s="262">
        <v>502</v>
      </c>
      <c r="G362" s="260"/>
      <c r="H362" s="260">
        <f t="shared" si="47"/>
        <v>502</v>
      </c>
      <c r="I362" s="366"/>
      <c r="J362" s="262">
        <f t="shared" si="49"/>
        <v>100</v>
      </c>
      <c r="N362" s="269" t="str">
        <f t="shared" si="48"/>
        <v/>
      </c>
    </row>
    <row r="363" spans="1:16" s="228" customFormat="1">
      <c r="A363" s="361"/>
      <c r="B363" s="361"/>
      <c r="C363" s="361">
        <v>4300</v>
      </c>
      <c r="D363" s="365" t="s">
        <v>13</v>
      </c>
      <c r="E363" s="262">
        <v>6824.6</v>
      </c>
      <c r="F363" s="262">
        <v>6824.6</v>
      </c>
      <c r="G363" s="260"/>
      <c r="H363" s="260">
        <f t="shared" si="47"/>
        <v>6824.6</v>
      </c>
      <c r="I363" s="366"/>
      <c r="J363" s="262">
        <f t="shared" si="49"/>
        <v>100</v>
      </c>
      <c r="N363" s="269" t="str">
        <f t="shared" si="48"/>
        <v/>
      </c>
    </row>
    <row r="364" spans="1:16" s="228" customFormat="1" ht="24" customHeight="1">
      <c r="A364" s="361"/>
      <c r="B364" s="361"/>
      <c r="C364" s="361">
        <v>4360</v>
      </c>
      <c r="D364" s="365" t="s">
        <v>315</v>
      </c>
      <c r="E364" s="262">
        <v>1621.1</v>
      </c>
      <c r="F364" s="262">
        <v>1621.1</v>
      </c>
      <c r="G364" s="260"/>
      <c r="H364" s="260">
        <f t="shared" si="47"/>
        <v>1621.1</v>
      </c>
      <c r="I364" s="366"/>
      <c r="J364" s="262">
        <f t="shared" si="49"/>
        <v>100</v>
      </c>
      <c r="N364" s="269" t="str">
        <f t="shared" si="48"/>
        <v/>
      </c>
    </row>
    <row r="365" spans="1:16" s="139" customFormat="1" ht="16.5" customHeight="1">
      <c r="A365" s="403"/>
      <c r="B365" s="403"/>
      <c r="C365" s="403">
        <v>4410</v>
      </c>
      <c r="D365" s="183" t="s">
        <v>289</v>
      </c>
      <c r="E365" s="130">
        <v>299.25</v>
      </c>
      <c r="F365" s="130">
        <v>299.25</v>
      </c>
      <c r="G365" s="126"/>
      <c r="H365" s="126">
        <f t="shared" si="47"/>
        <v>299.25</v>
      </c>
      <c r="I365" s="404"/>
      <c r="J365" s="130">
        <f t="shared" si="49"/>
        <v>100</v>
      </c>
      <c r="N365" s="122" t="str">
        <f t="shared" si="48"/>
        <v/>
      </c>
    </row>
    <row r="366" spans="1:16" s="228" customFormat="1">
      <c r="A366" s="361"/>
      <c r="B366" s="361"/>
      <c r="C366" s="361">
        <v>4430</v>
      </c>
      <c r="D366" s="365" t="s">
        <v>4</v>
      </c>
      <c r="E366" s="262">
        <v>4316</v>
      </c>
      <c r="F366" s="262">
        <v>4316</v>
      </c>
      <c r="G366" s="260"/>
      <c r="H366" s="260">
        <f t="shared" si="47"/>
        <v>4316</v>
      </c>
      <c r="I366" s="366"/>
      <c r="J366" s="262">
        <f t="shared" si="49"/>
        <v>100</v>
      </c>
      <c r="N366" s="269" t="str">
        <f t="shared" si="48"/>
        <v/>
      </c>
    </row>
    <row r="367" spans="1:16" s="228" customFormat="1" ht="24">
      <c r="A367" s="361"/>
      <c r="B367" s="361"/>
      <c r="C367" s="361">
        <v>4440</v>
      </c>
      <c r="D367" s="365" t="s">
        <v>25</v>
      </c>
      <c r="E367" s="262">
        <v>12143.53</v>
      </c>
      <c r="F367" s="262">
        <v>12143.53</v>
      </c>
      <c r="G367" s="260"/>
      <c r="H367" s="260">
        <f t="shared" si="47"/>
        <v>12143.53</v>
      </c>
      <c r="I367" s="366"/>
      <c r="J367" s="262">
        <f t="shared" si="49"/>
        <v>100</v>
      </c>
      <c r="N367" s="269" t="str">
        <f t="shared" si="48"/>
        <v/>
      </c>
    </row>
    <row r="368" spans="1:16" s="139" customFormat="1" ht="27" customHeight="1">
      <c r="A368" s="403"/>
      <c r="B368" s="403"/>
      <c r="C368" s="403">
        <v>4520</v>
      </c>
      <c r="D368" s="435" t="s">
        <v>316</v>
      </c>
      <c r="E368" s="130">
        <v>240</v>
      </c>
      <c r="F368" s="130">
        <v>240</v>
      </c>
      <c r="G368" s="126"/>
      <c r="H368" s="126">
        <f t="shared" si="47"/>
        <v>240</v>
      </c>
      <c r="I368" s="404"/>
      <c r="J368" s="130">
        <f t="shared" si="49"/>
        <v>100</v>
      </c>
      <c r="N368" s="122" t="str">
        <f t="shared" si="48"/>
        <v/>
      </c>
    </row>
    <row r="369" spans="1:14" s="228" customFormat="1" ht="24" customHeight="1">
      <c r="A369" s="361"/>
      <c r="B369" s="361"/>
      <c r="C369" s="361">
        <v>4700</v>
      </c>
      <c r="D369" s="365" t="s">
        <v>86</v>
      </c>
      <c r="E369" s="262">
        <v>6128</v>
      </c>
      <c r="F369" s="262">
        <v>5840</v>
      </c>
      <c r="G369" s="260">
        <f>F369-H369</f>
        <v>4592</v>
      </c>
      <c r="H369" s="260">
        <v>1248</v>
      </c>
      <c r="I369" s="366"/>
      <c r="J369" s="262">
        <f t="shared" si="49"/>
        <v>95.300261096605738</v>
      </c>
      <c r="N369" s="269" t="str">
        <f t="shared" si="48"/>
        <v/>
      </c>
    </row>
    <row r="370" spans="1:14" s="228" customFormat="1" ht="16.5" customHeight="1">
      <c r="A370" s="361"/>
      <c r="B370" s="361"/>
      <c r="C370" s="360"/>
      <c r="D370" s="363" t="s">
        <v>245</v>
      </c>
      <c r="E370" s="260">
        <f>E371</f>
        <v>322000</v>
      </c>
      <c r="F370" s="260">
        <f>F371</f>
        <v>322000</v>
      </c>
      <c r="G370" s="260">
        <f t="shared" ref="G370:I370" si="50">G371</f>
        <v>0</v>
      </c>
      <c r="H370" s="260">
        <f t="shared" si="50"/>
        <v>322000</v>
      </c>
      <c r="I370" s="260">
        <f t="shared" si="50"/>
        <v>0</v>
      </c>
      <c r="J370" s="260">
        <f t="shared" si="49"/>
        <v>100</v>
      </c>
      <c r="N370" s="269"/>
    </row>
    <row r="371" spans="1:14" s="228" customFormat="1" ht="24" customHeight="1">
      <c r="A371" s="361"/>
      <c r="B371" s="361"/>
      <c r="C371" s="361">
        <v>6050</v>
      </c>
      <c r="D371" s="365" t="s">
        <v>215</v>
      </c>
      <c r="E371" s="262">
        <v>322000</v>
      </c>
      <c r="F371" s="262">
        <v>322000</v>
      </c>
      <c r="G371" s="260"/>
      <c r="H371" s="260">
        <f>F371</f>
        <v>322000</v>
      </c>
      <c r="I371" s="366"/>
      <c r="J371" s="262">
        <f t="shared" si="49"/>
        <v>100</v>
      </c>
      <c r="N371" s="343"/>
    </row>
    <row r="372" spans="1:14" s="228" customFormat="1" ht="42" customHeight="1">
      <c r="A372" s="361"/>
      <c r="B372" s="359">
        <v>85205</v>
      </c>
      <c r="C372" s="361"/>
      <c r="D372" s="371" t="s">
        <v>288</v>
      </c>
      <c r="E372" s="227">
        <f>E373</f>
        <v>373</v>
      </c>
      <c r="F372" s="227">
        <f t="shared" ref="F372:I372" si="51">F373</f>
        <v>371.53</v>
      </c>
      <c r="G372" s="227">
        <f t="shared" si="51"/>
        <v>371.53</v>
      </c>
      <c r="H372" s="227">
        <f t="shared" si="51"/>
        <v>0</v>
      </c>
      <c r="I372" s="227">
        <f t="shared" si="51"/>
        <v>0</v>
      </c>
      <c r="J372" s="227">
        <f t="shared" si="49"/>
        <v>99.605898123324394</v>
      </c>
      <c r="N372" s="269"/>
    </row>
    <row r="373" spans="1:14" s="228" customFormat="1" ht="38.25" customHeight="1">
      <c r="A373" s="361"/>
      <c r="B373" s="359"/>
      <c r="C373" s="361"/>
      <c r="D373" s="363" t="s">
        <v>243</v>
      </c>
      <c r="E373" s="262">
        <f>SUM(E374:E377)</f>
        <v>373</v>
      </c>
      <c r="F373" s="262">
        <f t="shared" ref="F373:I373" si="52">SUM(F374:F377)</f>
        <v>371.53</v>
      </c>
      <c r="G373" s="262">
        <f t="shared" si="52"/>
        <v>371.53</v>
      </c>
      <c r="H373" s="262">
        <f t="shared" si="52"/>
        <v>0</v>
      </c>
      <c r="I373" s="262">
        <f t="shared" si="52"/>
        <v>0</v>
      </c>
      <c r="J373" s="262">
        <f t="shared" si="49"/>
        <v>99.605898123324394</v>
      </c>
      <c r="N373" s="269"/>
    </row>
    <row r="374" spans="1:14" s="228" customFormat="1" ht="12.75" customHeight="1">
      <c r="A374" s="361"/>
      <c r="B374" s="361"/>
      <c r="C374" s="361">
        <v>4210</v>
      </c>
      <c r="D374" s="365" t="s">
        <v>15</v>
      </c>
      <c r="E374" s="262">
        <v>78</v>
      </c>
      <c r="F374" s="262">
        <v>78</v>
      </c>
      <c r="G374" s="260">
        <f>F374</f>
        <v>78</v>
      </c>
      <c r="H374" s="260"/>
      <c r="I374" s="366"/>
      <c r="J374" s="262">
        <f t="shared" si="49"/>
        <v>100</v>
      </c>
      <c r="N374" s="269"/>
    </row>
    <row r="375" spans="1:14" s="139" customFormat="1" ht="12.75" customHeight="1">
      <c r="A375" s="403"/>
      <c r="B375" s="403"/>
      <c r="C375" s="403">
        <v>4220</v>
      </c>
      <c r="D375" s="183" t="s">
        <v>39</v>
      </c>
      <c r="E375" s="130">
        <v>46</v>
      </c>
      <c r="F375" s="130">
        <v>45.28</v>
      </c>
      <c r="G375" s="126">
        <f>F375</f>
        <v>45.28</v>
      </c>
      <c r="H375" s="126"/>
      <c r="I375" s="404"/>
      <c r="J375" s="130">
        <f t="shared" si="49"/>
        <v>98.434782608695656</v>
      </c>
      <c r="N375" s="122"/>
    </row>
    <row r="376" spans="1:14" s="139" customFormat="1" ht="12.75" customHeight="1">
      <c r="A376" s="403"/>
      <c r="B376" s="403"/>
      <c r="C376" s="361">
        <v>4300</v>
      </c>
      <c r="D376" s="365" t="s">
        <v>13</v>
      </c>
      <c r="E376" s="130">
        <v>125</v>
      </c>
      <c r="F376" s="130">
        <v>124.8</v>
      </c>
      <c r="G376" s="126">
        <f t="shared" ref="G376:G377" si="53">F376</f>
        <v>124.8</v>
      </c>
      <c r="H376" s="126"/>
      <c r="I376" s="404"/>
      <c r="J376" s="130">
        <f t="shared" si="49"/>
        <v>99.84</v>
      </c>
      <c r="N376" s="122"/>
    </row>
    <row r="377" spans="1:14" s="139" customFormat="1" ht="12.75" customHeight="1">
      <c r="A377" s="403"/>
      <c r="B377" s="403"/>
      <c r="C377" s="403">
        <v>4410</v>
      </c>
      <c r="D377" s="183" t="s">
        <v>289</v>
      </c>
      <c r="E377" s="130">
        <v>124</v>
      </c>
      <c r="F377" s="130">
        <v>123.45</v>
      </c>
      <c r="G377" s="126">
        <f t="shared" si="53"/>
        <v>123.45</v>
      </c>
      <c r="H377" s="126"/>
      <c r="I377" s="404"/>
      <c r="J377" s="130">
        <f t="shared" si="49"/>
        <v>99.556451612903231</v>
      </c>
      <c r="N377" s="122"/>
    </row>
    <row r="378" spans="1:14" s="343" customFormat="1" ht="48">
      <c r="A378" s="359"/>
      <c r="B378" s="359">
        <v>85213</v>
      </c>
      <c r="C378" s="359"/>
      <c r="D378" s="371" t="s">
        <v>213</v>
      </c>
      <c r="E378" s="227">
        <f>SUM(E379)</f>
        <v>26281</v>
      </c>
      <c r="F378" s="227">
        <f>SUM(F379)</f>
        <v>25307.65</v>
      </c>
      <c r="G378" s="270">
        <f>SUM(G379)</f>
        <v>13719.250000000002</v>
      </c>
      <c r="H378" s="270">
        <f>SUM(H379)</f>
        <v>11588.4</v>
      </c>
      <c r="I378" s="270">
        <f>SUM(I379)</f>
        <v>0</v>
      </c>
      <c r="J378" s="227">
        <f t="shared" si="49"/>
        <v>96.296373806171758</v>
      </c>
    </row>
    <row r="379" spans="1:14" s="345" customFormat="1" ht="36" customHeight="1">
      <c r="A379" s="360"/>
      <c r="B379" s="360"/>
      <c r="C379" s="360"/>
      <c r="D379" s="363" t="s">
        <v>243</v>
      </c>
      <c r="E379" s="260">
        <f>E380</f>
        <v>26281</v>
      </c>
      <c r="F379" s="260">
        <f>SUM(F380)</f>
        <v>25307.65</v>
      </c>
      <c r="G379" s="260">
        <f>SUM(G380)</f>
        <v>13719.250000000002</v>
      </c>
      <c r="H379" s="260">
        <f>SUM(H380:H380)</f>
        <v>11588.4</v>
      </c>
      <c r="I379" s="260">
        <f>SUM(I380:I380)</f>
        <v>0</v>
      </c>
      <c r="J379" s="262">
        <f t="shared" si="49"/>
        <v>96.296373806171758</v>
      </c>
    </row>
    <row r="380" spans="1:14" s="228" customFormat="1">
      <c r="A380" s="361"/>
      <c r="B380" s="361"/>
      <c r="C380" s="361">
        <v>4130</v>
      </c>
      <c r="D380" s="365" t="s">
        <v>103</v>
      </c>
      <c r="E380" s="262">
        <v>26281</v>
      </c>
      <c r="F380" s="262">
        <v>25307.65</v>
      </c>
      <c r="G380" s="260">
        <f>F380-H380</f>
        <v>13719.250000000002</v>
      </c>
      <c r="H380" s="126">
        <v>11588.4</v>
      </c>
      <c r="I380" s="366"/>
      <c r="J380" s="262">
        <f t="shared" si="49"/>
        <v>96.296373806171758</v>
      </c>
      <c r="N380" s="269"/>
    </row>
    <row r="381" spans="1:14" s="343" customFormat="1" ht="37.5" customHeight="1">
      <c r="A381" s="359"/>
      <c r="B381" s="359">
        <v>85214</v>
      </c>
      <c r="C381" s="359"/>
      <c r="D381" s="371" t="s">
        <v>55</v>
      </c>
      <c r="E381" s="227">
        <f>SUM(E382)</f>
        <v>107141</v>
      </c>
      <c r="F381" s="227">
        <f>SUM(G381:I381)</f>
        <v>105268.96</v>
      </c>
      <c r="G381" s="270">
        <f>SUM(G382)</f>
        <v>105268.96</v>
      </c>
      <c r="H381" s="270">
        <f>SUM(H382)</f>
        <v>0</v>
      </c>
      <c r="I381" s="270">
        <f>SUM(I382)</f>
        <v>0</v>
      </c>
      <c r="J381" s="227">
        <f t="shared" si="49"/>
        <v>98.252732380694596</v>
      </c>
      <c r="N381" s="269" t="str">
        <f>IF(SUM(G381:I381)&lt;&gt;F381,"błąd","")</f>
        <v/>
      </c>
    </row>
    <row r="382" spans="1:14" s="345" customFormat="1" ht="25.5" customHeight="1">
      <c r="A382" s="360"/>
      <c r="B382" s="360"/>
      <c r="C382" s="360"/>
      <c r="D382" s="363" t="s">
        <v>246</v>
      </c>
      <c r="E382" s="260">
        <f>E383</f>
        <v>107141</v>
      </c>
      <c r="F382" s="260">
        <f>SUM(G382:I382)</f>
        <v>105268.96</v>
      </c>
      <c r="G382" s="260">
        <f>SUM(G383)</f>
        <v>105268.96</v>
      </c>
      <c r="H382" s="260">
        <f>SUM(H383:H383)</f>
        <v>0</v>
      </c>
      <c r="I382" s="260">
        <f>SUM(I383:I383)</f>
        <v>0</v>
      </c>
      <c r="J382" s="262">
        <f t="shared" si="49"/>
        <v>98.252732380694596</v>
      </c>
    </row>
    <row r="383" spans="1:14" s="228" customFormat="1" ht="15.75" customHeight="1">
      <c r="A383" s="361"/>
      <c r="B383" s="361"/>
      <c r="C383" s="361">
        <v>3110</v>
      </c>
      <c r="D383" s="365" t="s">
        <v>218</v>
      </c>
      <c r="E383" s="262">
        <v>107141</v>
      </c>
      <c r="F383" s="262">
        <v>105268.96</v>
      </c>
      <c r="G383" s="260">
        <f>F383</f>
        <v>105268.96</v>
      </c>
      <c r="H383" s="260"/>
      <c r="I383" s="260"/>
      <c r="J383" s="262">
        <f>SUM(F383*100)/E383</f>
        <v>98.252732380694596</v>
      </c>
    </row>
    <row r="384" spans="1:14" s="343" customFormat="1" ht="15.75" customHeight="1">
      <c r="A384" s="359"/>
      <c r="B384" s="359">
        <v>85215</v>
      </c>
      <c r="C384" s="359"/>
      <c r="D384" s="371" t="s">
        <v>230</v>
      </c>
      <c r="E384" s="227">
        <f>SUM(E385+E387)</f>
        <v>3950</v>
      </c>
      <c r="F384" s="227">
        <f>SUM(F385+F387)</f>
        <v>3948.59</v>
      </c>
      <c r="G384" s="270">
        <f>SUM(G385+G387)</f>
        <v>3525.6600000000003</v>
      </c>
      <c r="H384" s="270">
        <f>SUM(H385+H387)</f>
        <v>422.93</v>
      </c>
      <c r="I384" s="270">
        <f>SUM(I385)</f>
        <v>0</v>
      </c>
      <c r="J384" s="227">
        <f t="shared" si="49"/>
        <v>99.964303797468361</v>
      </c>
    </row>
    <row r="385" spans="1:16" s="345" customFormat="1" ht="24.75" customHeight="1">
      <c r="A385" s="360"/>
      <c r="B385" s="360"/>
      <c r="C385" s="360"/>
      <c r="D385" s="363" t="s">
        <v>246</v>
      </c>
      <c r="E385" s="260">
        <f>E386</f>
        <v>3941.68</v>
      </c>
      <c r="F385" s="260">
        <f>F386</f>
        <v>3940.3</v>
      </c>
      <c r="G385" s="126">
        <f>G386</f>
        <v>3525.6600000000003</v>
      </c>
      <c r="H385" s="126">
        <f>H386</f>
        <v>414.64</v>
      </c>
      <c r="I385" s="260">
        <f>SUM(I386)</f>
        <v>0</v>
      </c>
      <c r="J385" s="262">
        <f t="shared" si="49"/>
        <v>99.964989547604077</v>
      </c>
    </row>
    <row r="386" spans="1:16" s="139" customFormat="1" ht="15.75" customHeight="1">
      <c r="A386" s="403"/>
      <c r="B386" s="403"/>
      <c r="C386" s="403">
        <v>3110</v>
      </c>
      <c r="D386" s="183" t="s">
        <v>218</v>
      </c>
      <c r="E386" s="130">
        <v>3941.68</v>
      </c>
      <c r="F386" s="130">
        <v>3940.3</v>
      </c>
      <c r="G386" s="126">
        <f>F386-H386</f>
        <v>3525.6600000000003</v>
      </c>
      <c r="H386" s="126">
        <v>414.64</v>
      </c>
      <c r="I386" s="404"/>
      <c r="J386" s="130">
        <f t="shared" si="49"/>
        <v>99.964989547604077</v>
      </c>
    </row>
    <row r="387" spans="1:16" s="136" customFormat="1" ht="39" customHeight="1">
      <c r="A387" s="405"/>
      <c r="B387" s="405"/>
      <c r="C387" s="405"/>
      <c r="D387" s="160" t="s">
        <v>243</v>
      </c>
      <c r="E387" s="126">
        <f>SUM(E388)</f>
        <v>8.32</v>
      </c>
      <c r="F387" s="126">
        <f>SUM(F388)</f>
        <v>8.2899999999999991</v>
      </c>
      <c r="G387" s="126">
        <f>SUM(G388)</f>
        <v>0</v>
      </c>
      <c r="H387" s="126">
        <f>SUM(H388)</f>
        <v>8.2899999999999991</v>
      </c>
      <c r="I387" s="126">
        <f>SUM(I388)</f>
        <v>0</v>
      </c>
      <c r="J387" s="130">
        <f t="shared" si="49"/>
        <v>99.639423076923066</v>
      </c>
    </row>
    <row r="388" spans="1:16" s="228" customFormat="1" ht="15.75" customHeight="1">
      <c r="A388" s="361"/>
      <c r="B388" s="361"/>
      <c r="C388" s="361">
        <v>4210</v>
      </c>
      <c r="D388" s="365" t="s">
        <v>15</v>
      </c>
      <c r="E388" s="262">
        <v>8.32</v>
      </c>
      <c r="F388" s="262">
        <v>8.2899999999999991</v>
      </c>
      <c r="G388" s="126"/>
      <c r="H388" s="126">
        <f>F388</f>
        <v>8.2899999999999991</v>
      </c>
      <c r="I388" s="366"/>
      <c r="J388" s="130">
        <f t="shared" si="49"/>
        <v>99.639423076923066</v>
      </c>
    </row>
    <row r="389" spans="1:16" s="343" customFormat="1" ht="15.75" customHeight="1">
      <c r="A389" s="359"/>
      <c r="B389" s="359">
        <v>85216</v>
      </c>
      <c r="C389" s="359"/>
      <c r="D389" s="371" t="s">
        <v>226</v>
      </c>
      <c r="E389" s="227">
        <f>E390+E392</f>
        <v>162259</v>
      </c>
      <c r="F389" s="227">
        <f>F390+F392</f>
        <v>160347.18</v>
      </c>
      <c r="G389" s="270">
        <f>G390+G392</f>
        <v>160347.18</v>
      </c>
      <c r="H389" s="270">
        <f>H390+H392</f>
        <v>0</v>
      </c>
      <c r="I389" s="270">
        <f>I390+I392</f>
        <v>0</v>
      </c>
      <c r="J389" s="227">
        <f>J390</f>
        <v>98.817774038074845</v>
      </c>
    </row>
    <row r="390" spans="1:16" s="345" customFormat="1" ht="27" customHeight="1">
      <c r="A390" s="360"/>
      <c r="B390" s="360"/>
      <c r="C390" s="360"/>
      <c r="D390" s="267" t="s">
        <v>246</v>
      </c>
      <c r="E390" s="260">
        <f>E391</f>
        <v>161629</v>
      </c>
      <c r="F390" s="260">
        <f>F391</f>
        <v>159718.18</v>
      </c>
      <c r="G390" s="260">
        <f>G391</f>
        <v>159718.18</v>
      </c>
      <c r="H390" s="260">
        <f>H391</f>
        <v>0</v>
      </c>
      <c r="I390" s="260">
        <f>I391</f>
        <v>0</v>
      </c>
      <c r="J390" s="262">
        <f t="shared" si="49"/>
        <v>98.817774038074845</v>
      </c>
    </row>
    <row r="391" spans="1:16" s="228" customFormat="1" ht="15.75" customHeight="1">
      <c r="A391" s="361"/>
      <c r="B391" s="361"/>
      <c r="C391" s="361">
        <v>3110</v>
      </c>
      <c r="D391" s="365" t="s">
        <v>218</v>
      </c>
      <c r="E391" s="262">
        <v>161629</v>
      </c>
      <c r="F391" s="262">
        <v>159718.18</v>
      </c>
      <c r="G391" s="260">
        <f>F391</f>
        <v>159718.18</v>
      </c>
      <c r="H391" s="260"/>
      <c r="I391" s="366"/>
      <c r="J391" s="262">
        <f t="shared" si="49"/>
        <v>98.817774038074845</v>
      </c>
    </row>
    <row r="392" spans="1:16" s="345" customFormat="1" ht="36" customHeight="1">
      <c r="A392" s="360"/>
      <c r="B392" s="360"/>
      <c r="C392" s="360"/>
      <c r="D392" s="267" t="s">
        <v>243</v>
      </c>
      <c r="E392" s="260">
        <f>E393</f>
        <v>630</v>
      </c>
      <c r="F392" s="260">
        <f>F393</f>
        <v>629</v>
      </c>
      <c r="G392" s="260">
        <f>G393</f>
        <v>629</v>
      </c>
      <c r="H392" s="260">
        <f>H393</f>
        <v>0</v>
      </c>
      <c r="I392" s="260">
        <f>I393</f>
        <v>0</v>
      </c>
      <c r="J392" s="262">
        <f t="shared" si="49"/>
        <v>99.841269841269835</v>
      </c>
    </row>
    <row r="393" spans="1:16" s="228" customFormat="1" ht="86.25" customHeight="1">
      <c r="A393" s="361"/>
      <c r="B393" s="361"/>
      <c r="C393" s="361">
        <v>2910</v>
      </c>
      <c r="D393" s="259" t="s">
        <v>397</v>
      </c>
      <c r="E393" s="262">
        <v>630</v>
      </c>
      <c r="F393" s="262">
        <v>629</v>
      </c>
      <c r="G393" s="260">
        <f>F393</f>
        <v>629</v>
      </c>
      <c r="H393" s="260"/>
      <c r="I393" s="366"/>
      <c r="J393" s="262">
        <f t="shared" si="49"/>
        <v>99.841269841269835</v>
      </c>
    </row>
    <row r="394" spans="1:16" s="343" customFormat="1">
      <c r="A394" s="359"/>
      <c r="B394" s="359">
        <v>85219</v>
      </c>
      <c r="C394" s="359"/>
      <c r="D394" s="371" t="s">
        <v>178</v>
      </c>
      <c r="E394" s="227">
        <f>SUM(E395+E397+E403)</f>
        <v>362186</v>
      </c>
      <c r="F394" s="227">
        <f>SUM(G394:I394)</f>
        <v>361871.70000000007</v>
      </c>
      <c r="G394" s="270">
        <f>SUM(G395+G397+G403)</f>
        <v>361871.70000000007</v>
      </c>
      <c r="H394" s="270">
        <f>SUM(H395+H397+H403)</f>
        <v>0</v>
      </c>
      <c r="I394" s="270">
        <f>SUM(I395+I397+I403)</f>
        <v>0</v>
      </c>
      <c r="J394" s="227">
        <f t="shared" si="49"/>
        <v>99.913221383488064</v>
      </c>
      <c r="N394" s="269" t="str">
        <f t="shared" ref="N394:N407" si="54">IF(SUM(G394:I394)&lt;&gt;F394,"błąd","")</f>
        <v/>
      </c>
    </row>
    <row r="395" spans="1:16" s="345" customFormat="1" ht="26.25" customHeight="1">
      <c r="A395" s="360"/>
      <c r="B395" s="360"/>
      <c r="C395" s="360"/>
      <c r="D395" s="363" t="s">
        <v>246</v>
      </c>
      <c r="E395" s="260">
        <f>SUM(E396)</f>
        <v>1465</v>
      </c>
      <c r="F395" s="260">
        <f>SUM(G395:I395)</f>
        <v>1464.2</v>
      </c>
      <c r="G395" s="260">
        <f>SUM(G396)</f>
        <v>1464.2</v>
      </c>
      <c r="H395" s="260">
        <f>SUM(H396)</f>
        <v>0</v>
      </c>
      <c r="I395" s="260">
        <f>SUM(I396)</f>
        <v>0</v>
      </c>
      <c r="J395" s="262">
        <f t="shared" si="49"/>
        <v>99.945392491467572</v>
      </c>
    </row>
    <row r="396" spans="1:16" s="228" customFormat="1" ht="24.75" customHeight="1">
      <c r="A396" s="361"/>
      <c r="B396" s="361"/>
      <c r="C396" s="361">
        <v>3020</v>
      </c>
      <c r="D396" s="365" t="s">
        <v>85</v>
      </c>
      <c r="E396" s="262">
        <v>1465</v>
      </c>
      <c r="F396" s="262">
        <v>1464.2</v>
      </c>
      <c r="G396" s="260">
        <f>F396</f>
        <v>1464.2</v>
      </c>
      <c r="H396" s="260"/>
      <c r="I396" s="366"/>
      <c r="J396" s="262">
        <f t="shared" si="49"/>
        <v>99.945392491467572</v>
      </c>
      <c r="N396" s="269" t="str">
        <f t="shared" si="54"/>
        <v/>
      </c>
    </row>
    <row r="397" spans="1:16" s="345" customFormat="1" ht="24">
      <c r="A397" s="360"/>
      <c r="B397" s="360"/>
      <c r="C397" s="360"/>
      <c r="D397" s="363" t="s">
        <v>244</v>
      </c>
      <c r="E397" s="260">
        <f>SUM(E398:E402)</f>
        <v>296438</v>
      </c>
      <c r="F397" s="260">
        <f>SUM(F398:F402)</f>
        <v>296130.98000000004</v>
      </c>
      <c r="G397" s="260">
        <f>SUM(G398:G402)</f>
        <v>296130.98000000004</v>
      </c>
      <c r="H397" s="260">
        <f>SUM(H398:H402)</f>
        <v>0</v>
      </c>
      <c r="I397" s="260">
        <f>SUM(I398:I402)</f>
        <v>0</v>
      </c>
      <c r="J397" s="262">
        <f t="shared" si="49"/>
        <v>99.896430282217537</v>
      </c>
      <c r="N397" s="357"/>
    </row>
    <row r="398" spans="1:16" s="228" customFormat="1" ht="13.5" customHeight="1">
      <c r="A398" s="361"/>
      <c r="B398" s="361"/>
      <c r="C398" s="361">
        <v>4010</v>
      </c>
      <c r="D398" s="365" t="s">
        <v>20</v>
      </c>
      <c r="E398" s="262">
        <v>228641</v>
      </c>
      <c r="F398" s="262">
        <v>228339.76</v>
      </c>
      <c r="G398" s="260">
        <f t="shared" ref="G398:G415" si="55">F398</f>
        <v>228339.76</v>
      </c>
      <c r="H398" s="260"/>
      <c r="I398" s="366"/>
      <c r="J398" s="262">
        <f t="shared" si="49"/>
        <v>99.868247602136094</v>
      </c>
      <c r="N398" s="269" t="str">
        <f t="shared" si="54"/>
        <v/>
      </c>
      <c r="O398" s="356"/>
      <c r="P398" s="356"/>
    </row>
    <row r="399" spans="1:16" s="228" customFormat="1">
      <c r="A399" s="361"/>
      <c r="B399" s="361"/>
      <c r="C399" s="361">
        <v>4040</v>
      </c>
      <c r="D399" s="365" t="s">
        <v>21</v>
      </c>
      <c r="E399" s="262">
        <v>16915</v>
      </c>
      <c r="F399" s="262">
        <v>16914.03</v>
      </c>
      <c r="G399" s="260">
        <f t="shared" si="55"/>
        <v>16914.03</v>
      </c>
      <c r="H399" s="260"/>
      <c r="I399" s="366"/>
      <c r="J399" s="262">
        <f t="shared" si="49"/>
        <v>99.994265444871417</v>
      </c>
      <c r="K399" s="394">
        <f>SUM(E398:E400)</f>
        <v>287124</v>
      </c>
      <c r="L399" s="394">
        <f>SUM(F398:F400)</f>
        <v>286821.74</v>
      </c>
      <c r="N399" s="269" t="str">
        <f t="shared" si="54"/>
        <v/>
      </c>
    </row>
    <row r="400" spans="1:16" s="228" customFormat="1">
      <c r="A400" s="361"/>
      <c r="B400" s="361"/>
      <c r="C400" s="361">
        <v>4110</v>
      </c>
      <c r="D400" s="365" t="s">
        <v>28</v>
      </c>
      <c r="E400" s="262">
        <v>41568</v>
      </c>
      <c r="F400" s="262">
        <v>41567.949999999997</v>
      </c>
      <c r="G400" s="260">
        <f t="shared" si="55"/>
        <v>41567.949999999997</v>
      </c>
      <c r="H400" s="260"/>
      <c r="I400" s="366"/>
      <c r="J400" s="262">
        <f t="shared" si="49"/>
        <v>99.999879715165505</v>
      </c>
      <c r="N400" s="269" t="str">
        <f t="shared" si="54"/>
        <v/>
      </c>
    </row>
    <row r="401" spans="1:14" s="228" customFormat="1">
      <c r="A401" s="361"/>
      <c r="B401" s="361"/>
      <c r="C401" s="361">
        <v>4120</v>
      </c>
      <c r="D401" s="365" t="s">
        <v>23</v>
      </c>
      <c r="E401" s="262">
        <v>5279</v>
      </c>
      <c r="F401" s="262">
        <v>5278.59</v>
      </c>
      <c r="G401" s="260">
        <f t="shared" si="55"/>
        <v>5278.59</v>
      </c>
      <c r="H401" s="260"/>
      <c r="I401" s="366"/>
      <c r="J401" s="262">
        <f t="shared" si="49"/>
        <v>99.992233377533623</v>
      </c>
      <c r="N401" s="269" t="str">
        <f t="shared" si="54"/>
        <v/>
      </c>
    </row>
    <row r="402" spans="1:14" s="228" customFormat="1">
      <c r="A402" s="361"/>
      <c r="B402" s="361"/>
      <c r="C402" s="465">
        <v>4170</v>
      </c>
      <c r="D402" s="365" t="s">
        <v>62</v>
      </c>
      <c r="E402" s="262">
        <v>4035</v>
      </c>
      <c r="F402" s="262">
        <v>4030.65</v>
      </c>
      <c r="G402" s="260">
        <f t="shared" si="55"/>
        <v>4030.65</v>
      </c>
      <c r="H402" s="260"/>
      <c r="I402" s="366"/>
      <c r="J402" s="262">
        <f t="shared" si="49"/>
        <v>99.892193308550191</v>
      </c>
      <c r="N402" s="269" t="str">
        <f t="shared" si="54"/>
        <v/>
      </c>
    </row>
    <row r="403" spans="1:14" s="345" customFormat="1" ht="36.75" customHeight="1">
      <c r="A403" s="360"/>
      <c r="B403" s="360"/>
      <c r="C403" s="360"/>
      <c r="D403" s="363" t="s">
        <v>243</v>
      </c>
      <c r="E403" s="260">
        <f>SUM(E404:E415)</f>
        <v>64283</v>
      </c>
      <c r="F403" s="260">
        <f>SUM(F404:F415)</f>
        <v>64276.51999999999</v>
      </c>
      <c r="G403" s="260">
        <f>SUM(G404:G415)</f>
        <v>64276.51999999999</v>
      </c>
      <c r="H403" s="260">
        <f>SUM(H404:H415)</f>
        <v>0</v>
      </c>
      <c r="I403" s="260">
        <f>SUM(I404:I415)</f>
        <v>0</v>
      </c>
      <c r="J403" s="262">
        <f t="shared" si="49"/>
        <v>99.989919574382014</v>
      </c>
      <c r="N403" s="357"/>
    </row>
    <row r="404" spans="1:14" s="228" customFormat="1">
      <c r="A404" s="361"/>
      <c r="B404" s="361"/>
      <c r="C404" s="361">
        <v>4210</v>
      </c>
      <c r="D404" s="365" t="s">
        <v>15</v>
      </c>
      <c r="E404" s="262">
        <v>15563</v>
      </c>
      <c r="F404" s="262">
        <v>15562.7</v>
      </c>
      <c r="G404" s="260">
        <f t="shared" si="55"/>
        <v>15562.7</v>
      </c>
      <c r="H404" s="260"/>
      <c r="I404" s="366"/>
      <c r="J404" s="262">
        <f t="shared" si="49"/>
        <v>99.998072351089121</v>
      </c>
      <c r="N404" s="269" t="str">
        <f t="shared" si="54"/>
        <v/>
      </c>
    </row>
    <row r="405" spans="1:14" s="228" customFormat="1">
      <c r="A405" s="361"/>
      <c r="B405" s="361"/>
      <c r="C405" s="361">
        <v>4260</v>
      </c>
      <c r="D405" s="365" t="s">
        <v>17</v>
      </c>
      <c r="E405" s="262">
        <v>4224</v>
      </c>
      <c r="F405" s="262">
        <v>4223.28</v>
      </c>
      <c r="G405" s="260">
        <f t="shared" si="55"/>
        <v>4223.28</v>
      </c>
      <c r="H405" s="260"/>
      <c r="I405" s="366"/>
      <c r="J405" s="262">
        <f t="shared" si="49"/>
        <v>99.982954545454547</v>
      </c>
      <c r="N405" s="269" t="str">
        <f t="shared" si="54"/>
        <v/>
      </c>
    </row>
    <row r="406" spans="1:14" s="228" customFormat="1">
      <c r="A406" s="361"/>
      <c r="B406" s="361"/>
      <c r="C406" s="361">
        <v>4270</v>
      </c>
      <c r="D406" s="365" t="s">
        <v>29</v>
      </c>
      <c r="E406" s="262">
        <v>488</v>
      </c>
      <c r="F406" s="262">
        <v>487.8</v>
      </c>
      <c r="G406" s="260">
        <f t="shared" si="55"/>
        <v>487.8</v>
      </c>
      <c r="H406" s="260"/>
      <c r="I406" s="366"/>
      <c r="J406" s="262">
        <f t="shared" si="49"/>
        <v>99.959016393442624</v>
      </c>
      <c r="N406" s="269" t="str">
        <f t="shared" si="54"/>
        <v/>
      </c>
    </row>
    <row r="407" spans="1:14" s="228" customFormat="1">
      <c r="A407" s="361"/>
      <c r="B407" s="361"/>
      <c r="C407" s="361">
        <v>4280</v>
      </c>
      <c r="D407" s="365" t="s">
        <v>61</v>
      </c>
      <c r="E407" s="262">
        <v>260</v>
      </c>
      <c r="F407" s="262">
        <v>260</v>
      </c>
      <c r="G407" s="260">
        <f t="shared" si="55"/>
        <v>260</v>
      </c>
      <c r="H407" s="260"/>
      <c r="I407" s="366"/>
      <c r="J407" s="262">
        <f t="shared" si="49"/>
        <v>100</v>
      </c>
      <c r="N407" s="269" t="str">
        <f t="shared" si="54"/>
        <v/>
      </c>
    </row>
    <row r="408" spans="1:14" s="228" customFormat="1">
      <c r="A408" s="361"/>
      <c r="B408" s="361"/>
      <c r="C408" s="361">
        <v>4300</v>
      </c>
      <c r="D408" s="365" t="s">
        <v>13</v>
      </c>
      <c r="E408" s="262">
        <v>22190</v>
      </c>
      <c r="F408" s="262">
        <v>22189.31</v>
      </c>
      <c r="G408" s="260">
        <f t="shared" si="55"/>
        <v>22189.31</v>
      </c>
      <c r="H408" s="260"/>
      <c r="I408" s="366"/>
      <c r="J408" s="262">
        <f t="shared" si="49"/>
        <v>99.996890491212255</v>
      </c>
      <c r="N408" s="269"/>
    </row>
    <row r="409" spans="1:14" s="228" customFormat="1" ht="26.25" customHeight="1">
      <c r="A409" s="361"/>
      <c r="B409" s="361"/>
      <c r="C409" s="361">
        <v>4360</v>
      </c>
      <c r="D409" s="365" t="s">
        <v>315</v>
      </c>
      <c r="E409" s="262">
        <v>2350</v>
      </c>
      <c r="F409" s="262">
        <v>2349.7600000000002</v>
      </c>
      <c r="G409" s="260">
        <f t="shared" si="55"/>
        <v>2349.7600000000002</v>
      </c>
      <c r="H409" s="260"/>
      <c r="I409" s="366"/>
      <c r="J409" s="262">
        <f t="shared" si="49"/>
        <v>99.989787234042566</v>
      </c>
      <c r="N409" s="269" t="str">
        <f t="shared" ref="N409:N415" si="56">IF(SUM(G409:I409)&lt;&gt;F409,"błąd","")</f>
        <v/>
      </c>
    </row>
    <row r="410" spans="1:14" s="228" customFormat="1">
      <c r="A410" s="361"/>
      <c r="B410" s="361"/>
      <c r="C410" s="361">
        <v>4410</v>
      </c>
      <c r="D410" s="365" t="s">
        <v>24</v>
      </c>
      <c r="E410" s="262">
        <v>4850</v>
      </c>
      <c r="F410" s="262">
        <v>4849.42</v>
      </c>
      <c r="G410" s="260">
        <f t="shared" si="55"/>
        <v>4849.42</v>
      </c>
      <c r="H410" s="260"/>
      <c r="I410" s="366"/>
      <c r="J410" s="262">
        <f t="shared" si="49"/>
        <v>99.988041237113407</v>
      </c>
      <c r="N410" s="269" t="str">
        <f t="shared" si="56"/>
        <v/>
      </c>
    </row>
    <row r="411" spans="1:14" s="228" customFormat="1" hidden="1">
      <c r="A411" s="361"/>
      <c r="B411" s="361"/>
      <c r="C411" s="361">
        <v>4430</v>
      </c>
      <c r="D411" s="365" t="s">
        <v>4</v>
      </c>
      <c r="E411" s="262">
        <v>0</v>
      </c>
      <c r="F411" s="262">
        <v>0</v>
      </c>
      <c r="G411" s="260">
        <f t="shared" si="55"/>
        <v>0</v>
      </c>
      <c r="H411" s="260"/>
      <c r="I411" s="366"/>
      <c r="J411" s="262" t="e">
        <f t="shared" si="49"/>
        <v>#DIV/0!</v>
      </c>
      <c r="N411" s="269" t="str">
        <f t="shared" si="56"/>
        <v/>
      </c>
    </row>
    <row r="412" spans="1:14" s="228" customFormat="1">
      <c r="A412" s="361"/>
      <c r="B412" s="361"/>
      <c r="C412" s="361">
        <v>4430</v>
      </c>
      <c r="D412" s="365" t="s">
        <v>4</v>
      </c>
      <c r="E412" s="262">
        <v>430</v>
      </c>
      <c r="F412" s="262">
        <v>427.81</v>
      </c>
      <c r="G412" s="260">
        <f t="shared" si="55"/>
        <v>427.81</v>
      </c>
      <c r="H412" s="260"/>
      <c r="I412" s="366"/>
      <c r="J412" s="262">
        <f t="shared" si="49"/>
        <v>99.490697674418598</v>
      </c>
      <c r="N412" s="269" t="str">
        <f t="shared" si="56"/>
        <v/>
      </c>
    </row>
    <row r="413" spans="1:14" s="228" customFormat="1" ht="24">
      <c r="A413" s="361"/>
      <c r="B413" s="361"/>
      <c r="C413" s="361">
        <v>4440</v>
      </c>
      <c r="D413" s="365" t="s">
        <v>25</v>
      </c>
      <c r="E413" s="262">
        <v>10569</v>
      </c>
      <c r="F413" s="262">
        <v>10568.13</v>
      </c>
      <c r="G413" s="260">
        <f t="shared" si="55"/>
        <v>10568.13</v>
      </c>
      <c r="H413" s="260"/>
      <c r="I413" s="366"/>
      <c r="J413" s="262">
        <f t="shared" si="49"/>
        <v>99.99176837922225</v>
      </c>
      <c r="N413" s="269" t="str">
        <f t="shared" si="56"/>
        <v/>
      </c>
    </row>
    <row r="414" spans="1:14" s="139" customFormat="1" ht="28.5" customHeight="1">
      <c r="A414" s="403"/>
      <c r="B414" s="403"/>
      <c r="C414" s="403">
        <v>4520</v>
      </c>
      <c r="D414" s="435" t="s">
        <v>316</v>
      </c>
      <c r="E414" s="130">
        <v>240</v>
      </c>
      <c r="F414" s="130">
        <v>240</v>
      </c>
      <c r="G414" s="126">
        <f t="shared" si="55"/>
        <v>240</v>
      </c>
      <c r="H414" s="126"/>
      <c r="I414" s="404"/>
      <c r="J414" s="130">
        <f t="shared" si="49"/>
        <v>100</v>
      </c>
      <c r="N414" s="122" t="str">
        <f t="shared" si="56"/>
        <v/>
      </c>
    </row>
    <row r="415" spans="1:14" s="228" customFormat="1" ht="24">
      <c r="A415" s="361"/>
      <c r="B415" s="361"/>
      <c r="C415" s="361">
        <v>4700</v>
      </c>
      <c r="D415" s="365" t="s">
        <v>86</v>
      </c>
      <c r="E415" s="262">
        <v>3119</v>
      </c>
      <c r="F415" s="262">
        <v>3118.31</v>
      </c>
      <c r="G415" s="260">
        <f t="shared" si="55"/>
        <v>3118.31</v>
      </c>
      <c r="H415" s="260"/>
      <c r="I415" s="366"/>
      <c r="J415" s="262">
        <f t="shared" si="49"/>
        <v>99.977877524847713</v>
      </c>
      <c r="N415" s="269" t="str">
        <f t="shared" si="56"/>
        <v/>
      </c>
    </row>
    <row r="416" spans="1:14" s="343" customFormat="1" ht="24">
      <c r="A416" s="359"/>
      <c r="B416" s="359">
        <v>85228</v>
      </c>
      <c r="C416" s="359"/>
      <c r="D416" s="371" t="s">
        <v>279</v>
      </c>
      <c r="E416" s="227">
        <f>E417+E423</f>
        <v>60967.21</v>
      </c>
      <c r="F416" s="227">
        <f t="shared" ref="F416:I416" si="57">F417+F423</f>
        <v>60961.780000000006</v>
      </c>
      <c r="G416" s="227">
        <f t="shared" si="57"/>
        <v>60961.780000000006</v>
      </c>
      <c r="H416" s="227">
        <f t="shared" si="57"/>
        <v>0</v>
      </c>
      <c r="I416" s="227">
        <f t="shared" si="57"/>
        <v>0</v>
      </c>
      <c r="J416" s="227">
        <f t="shared" si="49"/>
        <v>99.991093573086275</v>
      </c>
    </row>
    <row r="417" spans="1:14" s="345" customFormat="1" ht="24">
      <c r="A417" s="360"/>
      <c r="B417" s="360"/>
      <c r="C417" s="360"/>
      <c r="D417" s="363" t="s">
        <v>244</v>
      </c>
      <c r="E417" s="260">
        <f>SUM(E418:E422)</f>
        <v>56431.21</v>
      </c>
      <c r="F417" s="260">
        <f>SUM(F418:F422)</f>
        <v>56427.990000000005</v>
      </c>
      <c r="G417" s="260">
        <f>SUM(G418:G422)</f>
        <v>56427.990000000005</v>
      </c>
      <c r="H417" s="260">
        <f>SUM(H418:H422)</f>
        <v>0</v>
      </c>
      <c r="I417" s="260">
        <f>SUM(I418:I422)</f>
        <v>0</v>
      </c>
      <c r="J417" s="262">
        <f t="shared" si="49"/>
        <v>99.994293937698671</v>
      </c>
      <c r="N417" s="357"/>
    </row>
    <row r="418" spans="1:14" s="345" customFormat="1">
      <c r="A418" s="360"/>
      <c r="B418" s="360"/>
      <c r="C418" s="361">
        <v>4010</v>
      </c>
      <c r="D418" s="365" t="s">
        <v>47</v>
      </c>
      <c r="E418" s="262">
        <v>35871.06</v>
      </c>
      <c r="F418" s="262">
        <v>35869.94</v>
      </c>
      <c r="G418" s="260">
        <f>F418</f>
        <v>35869.94</v>
      </c>
      <c r="H418" s="260"/>
      <c r="I418" s="260"/>
      <c r="J418" s="262">
        <f t="shared" si="49"/>
        <v>99.996877705872095</v>
      </c>
      <c r="N418" s="357"/>
    </row>
    <row r="419" spans="1:14" s="345" customFormat="1">
      <c r="A419" s="360"/>
      <c r="B419" s="360"/>
      <c r="C419" s="361">
        <v>4040</v>
      </c>
      <c r="D419" s="365" t="s">
        <v>21</v>
      </c>
      <c r="E419" s="262">
        <v>1651</v>
      </c>
      <c r="F419" s="262">
        <v>1650.51</v>
      </c>
      <c r="G419" s="260">
        <f>F419</f>
        <v>1650.51</v>
      </c>
      <c r="H419" s="260"/>
      <c r="I419" s="260"/>
      <c r="J419" s="262"/>
      <c r="N419" s="357"/>
    </row>
    <row r="420" spans="1:14" s="228" customFormat="1">
      <c r="A420" s="361"/>
      <c r="B420" s="361"/>
      <c r="C420" s="361">
        <v>4110</v>
      </c>
      <c r="D420" s="365" t="s">
        <v>28</v>
      </c>
      <c r="E420" s="262">
        <v>8023.15</v>
      </c>
      <c r="F420" s="262">
        <v>8022.53</v>
      </c>
      <c r="G420" s="260">
        <f>F420</f>
        <v>8022.53</v>
      </c>
      <c r="H420" s="260"/>
      <c r="I420" s="366"/>
      <c r="J420" s="262">
        <f t="shared" si="49"/>
        <v>99.992272361852898</v>
      </c>
      <c r="N420" s="269"/>
    </row>
    <row r="421" spans="1:14" s="228" customFormat="1">
      <c r="A421" s="361"/>
      <c r="B421" s="361"/>
      <c r="C421" s="361">
        <v>4120</v>
      </c>
      <c r="D421" s="365" t="s">
        <v>23</v>
      </c>
      <c r="E421" s="262">
        <v>775</v>
      </c>
      <c r="F421" s="262">
        <v>774.41</v>
      </c>
      <c r="G421" s="260">
        <f>F421</f>
        <v>774.41</v>
      </c>
      <c r="H421" s="260"/>
      <c r="I421" s="366"/>
      <c r="J421" s="262">
        <f t="shared" si="49"/>
        <v>99.923870967741934</v>
      </c>
      <c r="N421" s="269"/>
    </row>
    <row r="422" spans="1:14" s="228" customFormat="1">
      <c r="A422" s="361"/>
      <c r="B422" s="361"/>
      <c r="C422" s="361">
        <v>4170</v>
      </c>
      <c r="D422" s="365" t="s">
        <v>62</v>
      </c>
      <c r="E422" s="262">
        <v>10111</v>
      </c>
      <c r="F422" s="262">
        <v>10110.6</v>
      </c>
      <c r="G422" s="260">
        <f>F422</f>
        <v>10110.6</v>
      </c>
      <c r="H422" s="260"/>
      <c r="I422" s="366"/>
      <c r="J422" s="262">
        <f t="shared" si="49"/>
        <v>99.996043912570471</v>
      </c>
      <c r="N422" s="269"/>
    </row>
    <row r="423" spans="1:14" s="228" customFormat="1" ht="36">
      <c r="A423" s="361"/>
      <c r="B423" s="361"/>
      <c r="C423" s="361"/>
      <c r="D423" s="363" t="s">
        <v>243</v>
      </c>
      <c r="E423" s="260">
        <f>SUM(E424:E427)</f>
        <v>4536</v>
      </c>
      <c r="F423" s="260">
        <f t="shared" ref="F423:I423" si="58">SUM(F424:F427)</f>
        <v>4533.79</v>
      </c>
      <c r="G423" s="260">
        <f t="shared" si="58"/>
        <v>4533.79</v>
      </c>
      <c r="H423" s="260">
        <f t="shared" si="58"/>
        <v>0</v>
      </c>
      <c r="I423" s="260">
        <f t="shared" si="58"/>
        <v>0</v>
      </c>
      <c r="J423" s="262">
        <f t="shared" si="49"/>
        <v>99.951278659611987</v>
      </c>
      <c r="N423" s="269"/>
    </row>
    <row r="424" spans="1:14" s="228" customFormat="1">
      <c r="A424" s="361"/>
      <c r="B424" s="361"/>
      <c r="C424" s="361">
        <v>4280</v>
      </c>
      <c r="D424" s="365" t="s">
        <v>61</v>
      </c>
      <c r="E424" s="262">
        <v>180</v>
      </c>
      <c r="F424" s="262">
        <v>180</v>
      </c>
      <c r="G424" s="260">
        <f>F424</f>
        <v>180</v>
      </c>
      <c r="H424" s="260"/>
      <c r="I424" s="366"/>
      <c r="J424" s="262">
        <f t="shared" si="49"/>
        <v>100</v>
      </c>
      <c r="N424" s="269"/>
    </row>
    <row r="425" spans="1:14" s="228" customFormat="1">
      <c r="A425" s="361"/>
      <c r="B425" s="361"/>
      <c r="C425" s="361">
        <v>4410</v>
      </c>
      <c r="D425" s="365" t="s">
        <v>24</v>
      </c>
      <c r="E425" s="262">
        <v>2968</v>
      </c>
      <c r="F425" s="262">
        <v>2966.88</v>
      </c>
      <c r="G425" s="260">
        <f>F425</f>
        <v>2966.88</v>
      </c>
      <c r="H425" s="260"/>
      <c r="I425" s="366"/>
      <c r="J425" s="262">
        <f t="shared" si="49"/>
        <v>99.962264150943398</v>
      </c>
      <c r="N425" s="269"/>
    </row>
    <row r="426" spans="1:14" s="228" customFormat="1" ht="24">
      <c r="A426" s="361"/>
      <c r="B426" s="361"/>
      <c r="C426" s="361">
        <v>4440</v>
      </c>
      <c r="D426" s="365" t="s">
        <v>25</v>
      </c>
      <c r="E426" s="262">
        <v>1088</v>
      </c>
      <c r="F426" s="262">
        <v>1086.9100000000001</v>
      </c>
      <c r="G426" s="260">
        <f>F426</f>
        <v>1086.9100000000001</v>
      </c>
      <c r="H426" s="260"/>
      <c r="I426" s="366"/>
      <c r="J426" s="262">
        <f t="shared" si="49"/>
        <v>99.899816176470608</v>
      </c>
      <c r="N426" s="269"/>
    </row>
    <row r="427" spans="1:14" s="228" customFormat="1" ht="24">
      <c r="A427" s="361"/>
      <c r="B427" s="361"/>
      <c r="C427" s="361">
        <v>4700</v>
      </c>
      <c r="D427" s="365" t="s">
        <v>86</v>
      </c>
      <c r="E427" s="262">
        <v>300</v>
      </c>
      <c r="F427" s="262">
        <v>300</v>
      </c>
      <c r="G427" s="260">
        <f>F427</f>
        <v>300</v>
      </c>
      <c r="H427" s="260"/>
      <c r="I427" s="366"/>
      <c r="J427" s="262">
        <f t="shared" si="49"/>
        <v>100</v>
      </c>
      <c r="N427" s="269"/>
    </row>
    <row r="428" spans="1:14" s="228" customFormat="1" ht="14.25" customHeight="1">
      <c r="A428" s="361"/>
      <c r="B428" s="464">
        <v>85230</v>
      </c>
      <c r="C428" s="361"/>
      <c r="D428" s="466" t="s">
        <v>381</v>
      </c>
      <c r="E428" s="227">
        <f t="shared" ref="E428:I429" si="59">E429</f>
        <v>93468</v>
      </c>
      <c r="F428" s="227">
        <f t="shared" si="59"/>
        <v>93468</v>
      </c>
      <c r="G428" s="270">
        <f t="shared" si="59"/>
        <v>93468</v>
      </c>
      <c r="H428" s="270">
        <f t="shared" si="59"/>
        <v>0</v>
      </c>
      <c r="I428" s="270">
        <f t="shared" si="59"/>
        <v>0</v>
      </c>
      <c r="J428" s="262">
        <f t="shared" si="49"/>
        <v>100</v>
      </c>
      <c r="N428" s="269"/>
    </row>
    <row r="429" spans="1:14" s="228" customFormat="1" ht="24">
      <c r="A429" s="361"/>
      <c r="B429" s="361"/>
      <c r="C429" s="360"/>
      <c r="D429" s="363" t="s">
        <v>246</v>
      </c>
      <c r="E429" s="260">
        <f t="shared" si="59"/>
        <v>93468</v>
      </c>
      <c r="F429" s="260">
        <f t="shared" si="59"/>
        <v>93468</v>
      </c>
      <c r="G429" s="260">
        <f t="shared" si="59"/>
        <v>93468</v>
      </c>
      <c r="H429" s="260">
        <f t="shared" si="59"/>
        <v>0</v>
      </c>
      <c r="I429" s="260">
        <f t="shared" si="59"/>
        <v>0</v>
      </c>
      <c r="J429" s="262">
        <f t="shared" si="49"/>
        <v>100</v>
      </c>
      <c r="N429" s="269"/>
    </row>
    <row r="430" spans="1:14" s="228" customFormat="1">
      <c r="A430" s="361"/>
      <c r="B430" s="361"/>
      <c r="C430" s="361">
        <v>3110</v>
      </c>
      <c r="D430" s="365" t="s">
        <v>40</v>
      </c>
      <c r="E430" s="262">
        <v>93468</v>
      </c>
      <c r="F430" s="262">
        <v>93468</v>
      </c>
      <c r="G430" s="260">
        <f>F430</f>
        <v>93468</v>
      </c>
      <c r="H430" s="260"/>
      <c r="I430" s="366"/>
      <c r="J430" s="262">
        <f t="shared" si="49"/>
        <v>100</v>
      </c>
      <c r="N430" s="269"/>
    </row>
    <row r="431" spans="1:14" s="343" customFormat="1">
      <c r="A431" s="359"/>
      <c r="B431" s="359">
        <v>85295</v>
      </c>
      <c r="C431" s="359"/>
      <c r="D431" s="371" t="s">
        <v>35</v>
      </c>
      <c r="E431" s="227">
        <f>SUM(E432+E434)</f>
        <v>24059</v>
      </c>
      <c r="F431" s="227">
        <f>SUM(F432+F434)</f>
        <v>24053.519999999997</v>
      </c>
      <c r="G431" s="227">
        <f>SUM(G432+G434)</f>
        <v>24053.519999999997</v>
      </c>
      <c r="H431" s="227">
        <f>SUM(H432+H434)</f>
        <v>0</v>
      </c>
      <c r="I431" s="227">
        <f>SUM(I432+I434)</f>
        <v>0</v>
      </c>
      <c r="J431" s="227">
        <f t="shared" si="49"/>
        <v>99.977222660958461</v>
      </c>
      <c r="N431" s="269"/>
    </row>
    <row r="432" spans="1:14" s="345" customFormat="1" ht="23.25" customHeight="1">
      <c r="A432" s="360"/>
      <c r="B432" s="360"/>
      <c r="C432" s="360"/>
      <c r="D432" s="363" t="s">
        <v>246</v>
      </c>
      <c r="E432" s="260">
        <f>SUM(E433)</f>
        <v>11393</v>
      </c>
      <c r="F432" s="260">
        <f>SUM(F433)</f>
        <v>11392.8</v>
      </c>
      <c r="G432" s="260">
        <f>SUM(G433)</f>
        <v>11392.8</v>
      </c>
      <c r="H432" s="260">
        <f>SUM(H433)</f>
        <v>0</v>
      </c>
      <c r="I432" s="260">
        <f>SUM(I433)</f>
        <v>0</v>
      </c>
      <c r="J432" s="262">
        <f t="shared" si="49"/>
        <v>99.998244536118676</v>
      </c>
    </row>
    <row r="433" spans="1:16" s="228" customFormat="1">
      <c r="A433" s="361"/>
      <c r="B433" s="361"/>
      <c r="C433" s="465">
        <v>3110</v>
      </c>
      <c r="D433" s="365" t="s">
        <v>40</v>
      </c>
      <c r="E433" s="262">
        <v>11393</v>
      </c>
      <c r="F433" s="262">
        <v>11392.8</v>
      </c>
      <c r="G433" s="260">
        <f>F433</f>
        <v>11392.8</v>
      </c>
      <c r="H433" s="260"/>
      <c r="I433" s="260"/>
      <c r="J433" s="262">
        <f t="shared" si="49"/>
        <v>99.998244536118676</v>
      </c>
      <c r="N433" s="269"/>
    </row>
    <row r="434" spans="1:16" s="345" customFormat="1" ht="33.75" customHeight="1">
      <c r="A434" s="360"/>
      <c r="B434" s="360"/>
      <c r="C434" s="524"/>
      <c r="D434" s="363" t="s">
        <v>243</v>
      </c>
      <c r="E434" s="260">
        <f>SUM(E435:E438)</f>
        <v>12666</v>
      </c>
      <c r="F434" s="260">
        <f>SUM(F435:F438)</f>
        <v>12660.72</v>
      </c>
      <c r="G434" s="126">
        <f>SUM(G435:G438)</f>
        <v>12660.72</v>
      </c>
      <c r="H434" s="126">
        <f>SUM(H435:H438)</f>
        <v>0</v>
      </c>
      <c r="I434" s="126">
        <f>SUM(I435:I438)</f>
        <v>0</v>
      </c>
      <c r="J434" s="262">
        <f t="shared" si="49"/>
        <v>99.958313595452395</v>
      </c>
      <c r="N434" s="357"/>
    </row>
    <row r="435" spans="1:16" s="228" customFormat="1">
      <c r="A435" s="361"/>
      <c r="B435" s="361"/>
      <c r="C435" s="527">
        <v>4210</v>
      </c>
      <c r="D435" s="183" t="s">
        <v>15</v>
      </c>
      <c r="E435" s="130">
        <v>2240</v>
      </c>
      <c r="F435" s="130">
        <v>2240</v>
      </c>
      <c r="G435" s="126">
        <f>F435-H435</f>
        <v>2240</v>
      </c>
      <c r="H435" s="126"/>
      <c r="I435" s="126"/>
      <c r="J435" s="262">
        <f t="shared" si="49"/>
        <v>100</v>
      </c>
      <c r="N435" s="269"/>
    </row>
    <row r="436" spans="1:16" s="228" customFormat="1">
      <c r="A436" s="361"/>
      <c r="B436" s="361"/>
      <c r="C436" s="465">
        <v>4220</v>
      </c>
      <c r="D436" s="365" t="s">
        <v>39</v>
      </c>
      <c r="E436" s="262">
        <v>3400</v>
      </c>
      <c r="F436" s="262">
        <v>3400</v>
      </c>
      <c r="G436" s="260">
        <f>F436</f>
        <v>3400</v>
      </c>
      <c r="H436" s="260"/>
      <c r="I436" s="260"/>
      <c r="J436" s="262">
        <f t="shared" si="49"/>
        <v>100</v>
      </c>
      <c r="N436" s="269"/>
    </row>
    <row r="437" spans="1:16" s="228" customFormat="1">
      <c r="A437" s="361"/>
      <c r="B437" s="361"/>
      <c r="C437" s="465">
        <v>4300</v>
      </c>
      <c r="D437" s="365" t="s">
        <v>13</v>
      </c>
      <c r="E437" s="262">
        <v>6626</v>
      </c>
      <c r="F437" s="262">
        <v>6625.5</v>
      </c>
      <c r="G437" s="260">
        <f>F437</f>
        <v>6625.5</v>
      </c>
      <c r="H437" s="260"/>
      <c r="I437" s="260"/>
      <c r="J437" s="262">
        <f t="shared" si="49"/>
        <v>99.992453969212193</v>
      </c>
      <c r="N437" s="269"/>
    </row>
    <row r="438" spans="1:16" s="228" customFormat="1" ht="24">
      <c r="A438" s="361"/>
      <c r="B438" s="361"/>
      <c r="C438" s="465">
        <v>4440</v>
      </c>
      <c r="D438" s="365" t="s">
        <v>214</v>
      </c>
      <c r="E438" s="262">
        <v>400</v>
      </c>
      <c r="F438" s="262">
        <v>395.22</v>
      </c>
      <c r="G438" s="260">
        <f>F438</f>
        <v>395.22</v>
      </c>
      <c r="H438" s="260"/>
      <c r="I438" s="260"/>
      <c r="J438" s="262">
        <f t="shared" si="49"/>
        <v>98.805000000000007</v>
      </c>
      <c r="N438" s="269"/>
    </row>
    <row r="439" spans="1:16" s="343" customFormat="1" ht="24">
      <c r="A439" s="359">
        <v>854</v>
      </c>
      <c r="B439" s="359"/>
      <c r="C439" s="359"/>
      <c r="D439" s="371" t="s">
        <v>41</v>
      </c>
      <c r="E439" s="227">
        <f>SUM(E440+E450)</f>
        <v>202521</v>
      </c>
      <c r="F439" s="227">
        <f>SUM(F440+F450)</f>
        <v>195527.47999999998</v>
      </c>
      <c r="G439" s="270">
        <f>SUM(G440+G450)</f>
        <v>195527.47999999998</v>
      </c>
      <c r="H439" s="270">
        <f>SUM(H440+H450)</f>
        <v>0</v>
      </c>
      <c r="I439" s="270">
        <f>SUM(I440+I450)</f>
        <v>0</v>
      </c>
      <c r="J439" s="227">
        <f>SUM(F439*100)/E439</f>
        <v>96.546767989492452</v>
      </c>
      <c r="N439" s="269"/>
    </row>
    <row r="440" spans="1:16" s="343" customFormat="1">
      <c r="A440" s="359"/>
      <c r="B440" s="359">
        <v>85401</v>
      </c>
      <c r="C440" s="359"/>
      <c r="D440" s="371" t="s">
        <v>42</v>
      </c>
      <c r="E440" s="227">
        <f>SUM(E441+E443+E448)</f>
        <v>137801</v>
      </c>
      <c r="F440" s="227">
        <f>SUM(F441+F443+F448)</f>
        <v>137061.59</v>
      </c>
      <c r="G440" s="270">
        <f>SUM(G441+G443+G448)</f>
        <v>137061.59</v>
      </c>
      <c r="H440" s="270">
        <f>SUM(H441+H443+H448)</f>
        <v>0</v>
      </c>
      <c r="I440" s="270">
        <f>SUM(I441+I443+I448)</f>
        <v>0</v>
      </c>
      <c r="J440" s="227">
        <f t="shared" si="49"/>
        <v>99.463421890987732</v>
      </c>
      <c r="N440" s="269" t="str">
        <f>IF(SUM(G440:I440)&lt;&gt;F440,"błąd","")</f>
        <v/>
      </c>
    </row>
    <row r="441" spans="1:16" s="343" customFormat="1" ht="24">
      <c r="A441" s="359"/>
      <c r="B441" s="359"/>
      <c r="C441" s="360"/>
      <c r="D441" s="363" t="s">
        <v>246</v>
      </c>
      <c r="E441" s="260">
        <f>E442</f>
        <v>6035</v>
      </c>
      <c r="F441" s="260">
        <f>F442</f>
        <v>6026.7</v>
      </c>
      <c r="G441" s="260">
        <f>G442</f>
        <v>6026.7</v>
      </c>
      <c r="H441" s="260">
        <f>H442</f>
        <v>0</v>
      </c>
      <c r="I441" s="260">
        <f>I442</f>
        <v>0</v>
      </c>
      <c r="J441" s="262">
        <f t="shared" si="49"/>
        <v>99.86246893123446</v>
      </c>
      <c r="N441" s="269"/>
    </row>
    <row r="442" spans="1:16" s="343" customFormat="1" ht="24">
      <c r="A442" s="359"/>
      <c r="B442" s="359"/>
      <c r="C442" s="361">
        <v>3020</v>
      </c>
      <c r="D442" s="365" t="s">
        <v>85</v>
      </c>
      <c r="E442" s="262">
        <v>6035</v>
      </c>
      <c r="F442" s="262">
        <v>6026.7</v>
      </c>
      <c r="G442" s="260">
        <f>F442</f>
        <v>6026.7</v>
      </c>
      <c r="H442" s="260"/>
      <c r="I442" s="260"/>
      <c r="J442" s="262">
        <f t="shared" si="49"/>
        <v>99.86246893123446</v>
      </c>
      <c r="N442" s="269"/>
    </row>
    <row r="443" spans="1:16" s="345" customFormat="1" ht="24">
      <c r="A443" s="360"/>
      <c r="B443" s="360"/>
      <c r="C443" s="360"/>
      <c r="D443" s="363" t="s">
        <v>244</v>
      </c>
      <c r="E443" s="260">
        <f>SUM(E444:E447)</f>
        <v>126380</v>
      </c>
      <c r="F443" s="260">
        <f>SUM(G443:I443)</f>
        <v>125649.45999999999</v>
      </c>
      <c r="G443" s="260">
        <f>SUM(G444:G447)</f>
        <v>125649.45999999999</v>
      </c>
      <c r="H443" s="260">
        <f>SUM(H444:H447)</f>
        <v>0</v>
      </c>
      <c r="I443" s="260">
        <f>SUM(I444:I447)</f>
        <v>0</v>
      </c>
      <c r="J443" s="262">
        <f t="shared" si="49"/>
        <v>99.421949675581573</v>
      </c>
      <c r="N443" s="357"/>
    </row>
    <row r="444" spans="1:16" s="228" customFormat="1" ht="24">
      <c r="A444" s="361"/>
      <c r="B444" s="361"/>
      <c r="C444" s="361">
        <v>4010</v>
      </c>
      <c r="D444" s="365" t="s">
        <v>212</v>
      </c>
      <c r="E444" s="262">
        <v>99717</v>
      </c>
      <c r="F444" s="262">
        <v>99306.81</v>
      </c>
      <c r="G444" s="260">
        <f>F444</f>
        <v>99306.81</v>
      </c>
      <c r="H444" s="260"/>
      <c r="I444" s="366"/>
      <c r="J444" s="262">
        <f t="shared" si="49"/>
        <v>99.588645867805894</v>
      </c>
      <c r="K444" s="394">
        <f>SUM(E444:E447)</f>
        <v>126380</v>
      </c>
      <c r="L444" s="394">
        <f>SUM(F444:F447)</f>
        <v>125649.45999999999</v>
      </c>
      <c r="M444" s="266"/>
      <c r="N444" s="269" t="str">
        <f>IF(SUM(G444:I444)&lt;&gt;F444,"błąd","")</f>
        <v/>
      </c>
    </row>
    <row r="445" spans="1:16" s="228" customFormat="1">
      <c r="A445" s="361"/>
      <c r="B445" s="361"/>
      <c r="C445" s="361">
        <v>4040</v>
      </c>
      <c r="D445" s="365" t="s">
        <v>84</v>
      </c>
      <c r="E445" s="262">
        <v>4963</v>
      </c>
      <c r="F445" s="262">
        <v>4962.25</v>
      </c>
      <c r="G445" s="260">
        <f>F445</f>
        <v>4962.25</v>
      </c>
      <c r="H445" s="260"/>
      <c r="I445" s="366"/>
      <c r="J445" s="262">
        <f t="shared" si="49"/>
        <v>99.984888172476332</v>
      </c>
      <c r="M445" s="266"/>
      <c r="N445" s="269" t="str">
        <f>IF(SUM(G445:I445)&lt;&gt;F445,"błąd","")</f>
        <v/>
      </c>
    </row>
    <row r="446" spans="1:16" s="228" customFormat="1">
      <c r="A446" s="361"/>
      <c r="B446" s="361"/>
      <c r="C446" s="361">
        <v>4110</v>
      </c>
      <c r="D446" s="365" t="s">
        <v>28</v>
      </c>
      <c r="E446" s="262">
        <v>19000</v>
      </c>
      <c r="F446" s="262">
        <v>18888.61</v>
      </c>
      <c r="G446" s="260">
        <f>F446</f>
        <v>18888.61</v>
      </c>
      <c r="H446" s="260"/>
      <c r="I446" s="366"/>
      <c r="J446" s="262">
        <f t="shared" si="49"/>
        <v>99.413736842105266</v>
      </c>
      <c r="M446" s="266"/>
      <c r="N446" s="269" t="str">
        <f>IF(SUM(G446:I446)&lt;&gt;F446,"błąd","")</f>
        <v/>
      </c>
      <c r="O446" s="356"/>
      <c r="P446" s="356"/>
    </row>
    <row r="447" spans="1:16" s="228" customFormat="1">
      <c r="A447" s="361"/>
      <c r="B447" s="361"/>
      <c r="C447" s="361">
        <v>4120</v>
      </c>
      <c r="D447" s="365" t="s">
        <v>23</v>
      </c>
      <c r="E447" s="262">
        <v>2700</v>
      </c>
      <c r="F447" s="262">
        <v>2491.79</v>
      </c>
      <c r="G447" s="260">
        <f>F447</f>
        <v>2491.79</v>
      </c>
      <c r="H447" s="260"/>
      <c r="I447" s="366"/>
      <c r="J447" s="262">
        <f t="shared" si="49"/>
        <v>92.288518518518515</v>
      </c>
      <c r="M447" s="266"/>
      <c r="N447" s="269" t="str">
        <f>IF(SUM(G447:I447)&lt;&gt;F447,"błąd","")</f>
        <v/>
      </c>
    </row>
    <row r="448" spans="1:16" s="228" customFormat="1" ht="36">
      <c r="A448" s="361"/>
      <c r="B448" s="361"/>
      <c r="C448" s="361"/>
      <c r="D448" s="363" t="s">
        <v>243</v>
      </c>
      <c r="E448" s="260">
        <f>E449</f>
        <v>5386</v>
      </c>
      <c r="F448" s="260">
        <f>F449</f>
        <v>5385.43</v>
      </c>
      <c r="G448" s="260">
        <f>G449</f>
        <v>5385.43</v>
      </c>
      <c r="H448" s="260">
        <f>H449</f>
        <v>0</v>
      </c>
      <c r="I448" s="260">
        <f>I449</f>
        <v>0</v>
      </c>
      <c r="J448" s="262">
        <f t="shared" si="49"/>
        <v>99.989417007055323</v>
      </c>
      <c r="M448" s="266"/>
      <c r="N448" s="269"/>
    </row>
    <row r="449" spans="1:14" s="228" customFormat="1" ht="24">
      <c r="A449" s="361"/>
      <c r="B449" s="361"/>
      <c r="C449" s="361">
        <v>4440</v>
      </c>
      <c r="D449" s="365" t="s">
        <v>214</v>
      </c>
      <c r="E449" s="262">
        <v>5386</v>
      </c>
      <c r="F449" s="262">
        <v>5385.43</v>
      </c>
      <c r="G449" s="260">
        <f>F449</f>
        <v>5385.43</v>
      </c>
      <c r="H449" s="260"/>
      <c r="I449" s="366"/>
      <c r="J449" s="262">
        <f t="shared" si="49"/>
        <v>99.989417007055323</v>
      </c>
      <c r="M449" s="266"/>
      <c r="N449" s="269"/>
    </row>
    <row r="450" spans="1:14" s="343" customFormat="1" ht="15" customHeight="1">
      <c r="A450" s="359"/>
      <c r="B450" s="359">
        <v>85415</v>
      </c>
      <c r="C450" s="359"/>
      <c r="D450" s="371" t="s">
        <v>65</v>
      </c>
      <c r="E450" s="227">
        <f>SUM(E451)</f>
        <v>64720</v>
      </c>
      <c r="F450" s="227">
        <f>SUM(G450:I450)</f>
        <v>58465.89</v>
      </c>
      <c r="G450" s="270">
        <f>SUM(G451)</f>
        <v>58465.89</v>
      </c>
      <c r="H450" s="270">
        <f>SUM(H451)</f>
        <v>0</v>
      </c>
      <c r="I450" s="270">
        <f>SUM(I451)</f>
        <v>0</v>
      </c>
      <c r="J450" s="227">
        <f t="shared" si="49"/>
        <v>90.336665636588378</v>
      </c>
      <c r="N450" s="269" t="str">
        <f>IF(SUM(G450:I450)&lt;&gt;F450,"błąd","")</f>
        <v/>
      </c>
    </row>
    <row r="451" spans="1:14" s="345" customFormat="1" ht="22.5" customHeight="1">
      <c r="A451" s="360"/>
      <c r="B451" s="360"/>
      <c r="C451" s="360"/>
      <c r="D451" s="363" t="s">
        <v>246</v>
      </c>
      <c r="E451" s="260">
        <f>SUM(E452:E453)</f>
        <v>64720</v>
      </c>
      <c r="F451" s="260">
        <f>SUM(F452:F453)</f>
        <v>58465.89</v>
      </c>
      <c r="G451" s="260">
        <f>SUM(G452:G453)</f>
        <v>58465.89</v>
      </c>
      <c r="H451" s="260">
        <f>SUM(H452:H453)</f>
        <v>0</v>
      </c>
      <c r="I451" s="260">
        <f>SUM(I452:I453)</f>
        <v>0</v>
      </c>
      <c r="J451" s="262">
        <f t="shared" si="49"/>
        <v>90.336665636588378</v>
      </c>
    </row>
    <row r="452" spans="1:14" s="343" customFormat="1" ht="15" customHeight="1">
      <c r="A452" s="359"/>
      <c r="B452" s="359"/>
      <c r="C452" s="361">
        <v>3240</v>
      </c>
      <c r="D452" s="365" t="s">
        <v>87</v>
      </c>
      <c r="E452" s="262">
        <v>64070</v>
      </c>
      <c r="F452" s="262">
        <v>57815.89</v>
      </c>
      <c r="G452" s="260">
        <f>F452</f>
        <v>57815.89</v>
      </c>
      <c r="H452" s="260"/>
      <c r="I452" s="260"/>
      <c r="J452" s="262">
        <f t="shared" ref="J452:J499" si="60">SUM(F452*100)/E452</f>
        <v>90.238629623848922</v>
      </c>
      <c r="N452" s="269"/>
    </row>
    <row r="453" spans="1:14" s="343" customFormat="1" ht="15" customHeight="1">
      <c r="A453" s="359"/>
      <c r="B453" s="359"/>
      <c r="C453" s="361">
        <v>3260</v>
      </c>
      <c r="D453" s="365" t="s">
        <v>396</v>
      </c>
      <c r="E453" s="262">
        <v>650</v>
      </c>
      <c r="F453" s="262">
        <v>650</v>
      </c>
      <c r="G453" s="260">
        <f>F453</f>
        <v>650</v>
      </c>
      <c r="H453" s="260"/>
      <c r="I453" s="260"/>
      <c r="J453" s="262">
        <f t="shared" si="60"/>
        <v>100</v>
      </c>
    </row>
    <row r="454" spans="1:14" s="343" customFormat="1" ht="17.25" customHeight="1">
      <c r="A454" s="464">
        <v>855</v>
      </c>
      <c r="B454" s="464"/>
      <c r="C454" s="361"/>
      <c r="D454" s="371" t="s">
        <v>382</v>
      </c>
      <c r="E454" s="227">
        <f>E455+E466+E476+E479</f>
        <v>5234606</v>
      </c>
      <c r="F454" s="227">
        <f>F455+F466+F476+F479</f>
        <v>5186842.0600000005</v>
      </c>
      <c r="G454" s="227">
        <f>G455+G466+G476+G479</f>
        <v>48199.569999999992</v>
      </c>
      <c r="H454" s="227">
        <f>H455+H466+H476+H479</f>
        <v>5138642.49</v>
      </c>
      <c r="I454" s="270">
        <f>I455+I466+I476+I479</f>
        <v>0</v>
      </c>
      <c r="J454" s="227">
        <f t="shared" si="60"/>
        <v>99.087535145911659</v>
      </c>
      <c r="N454" s="269"/>
    </row>
    <row r="455" spans="1:14" s="343" customFormat="1" ht="15" customHeight="1">
      <c r="A455" s="464"/>
      <c r="B455" s="464">
        <v>85501</v>
      </c>
      <c r="C455" s="361"/>
      <c r="D455" s="371" t="s">
        <v>317</v>
      </c>
      <c r="E455" s="227">
        <f>E456+E458+E463</f>
        <v>3398310</v>
      </c>
      <c r="F455" s="227">
        <f>SUM(G455:I455)</f>
        <v>3373676.2</v>
      </c>
      <c r="G455" s="270">
        <f>G456+G458+G463</f>
        <v>18</v>
      </c>
      <c r="H455" s="270">
        <f>H456+H458+H463</f>
        <v>3373658.2</v>
      </c>
      <c r="I455" s="270">
        <f>I456+I458+I463</f>
        <v>0</v>
      </c>
      <c r="J455" s="227">
        <f t="shared" si="60"/>
        <v>99.275116160679872</v>
      </c>
      <c r="N455" s="269"/>
    </row>
    <row r="456" spans="1:14" s="343" customFormat="1" ht="25.5" customHeight="1">
      <c r="A456" s="359"/>
      <c r="B456" s="359"/>
      <c r="C456" s="360"/>
      <c r="D456" s="363" t="s">
        <v>246</v>
      </c>
      <c r="E456" s="262">
        <f>E457</f>
        <v>3347318</v>
      </c>
      <c r="F456" s="262">
        <f>F457</f>
        <v>3322684.2</v>
      </c>
      <c r="G456" s="260">
        <f>G457</f>
        <v>0</v>
      </c>
      <c r="H456" s="260">
        <f>H457</f>
        <v>3322684.2</v>
      </c>
      <c r="I456" s="260">
        <f>I457</f>
        <v>0</v>
      </c>
      <c r="J456" s="262">
        <f t="shared" si="60"/>
        <v>99.264073506012878</v>
      </c>
      <c r="N456" s="269"/>
    </row>
    <row r="457" spans="1:14" s="343" customFormat="1" ht="12.75" customHeight="1">
      <c r="A457" s="359"/>
      <c r="B457" s="359"/>
      <c r="C457" s="361">
        <v>3110</v>
      </c>
      <c r="D457" s="365" t="s">
        <v>40</v>
      </c>
      <c r="E457" s="262">
        <v>3347318</v>
      </c>
      <c r="F457" s="262">
        <v>3322684.2</v>
      </c>
      <c r="G457" s="260"/>
      <c r="H457" s="260">
        <f>F457</f>
        <v>3322684.2</v>
      </c>
      <c r="I457" s="260"/>
      <c r="J457" s="262">
        <f t="shared" si="60"/>
        <v>99.264073506012878</v>
      </c>
      <c r="N457" s="269"/>
    </row>
    <row r="458" spans="1:14" s="343" customFormat="1" ht="25.5" customHeight="1">
      <c r="A458" s="359"/>
      <c r="B458" s="359"/>
      <c r="C458" s="360"/>
      <c r="D458" s="363" t="s">
        <v>244</v>
      </c>
      <c r="E458" s="260">
        <f>SUM(E459:E462)</f>
        <v>50637</v>
      </c>
      <c r="F458" s="260">
        <f>SUM(F459:F462)</f>
        <v>50637</v>
      </c>
      <c r="G458" s="260">
        <f>SUM(G459:G462)</f>
        <v>0</v>
      </c>
      <c r="H458" s="260">
        <f>SUM(H459:H462)</f>
        <v>50637</v>
      </c>
      <c r="I458" s="260">
        <f>SUM(I459:I462)</f>
        <v>0</v>
      </c>
      <c r="J458" s="262">
        <f t="shared" si="60"/>
        <v>100</v>
      </c>
      <c r="N458" s="269"/>
    </row>
    <row r="459" spans="1:14" s="343" customFormat="1" ht="15" customHeight="1">
      <c r="A459" s="359"/>
      <c r="B459" s="359"/>
      <c r="C459" s="361">
        <v>4010</v>
      </c>
      <c r="D459" s="365" t="s">
        <v>47</v>
      </c>
      <c r="E459" s="262">
        <v>39136</v>
      </c>
      <c r="F459" s="262">
        <v>39136</v>
      </c>
      <c r="G459" s="260"/>
      <c r="H459" s="260">
        <f>F459</f>
        <v>39136</v>
      </c>
      <c r="I459" s="260"/>
      <c r="J459" s="262">
        <f t="shared" si="60"/>
        <v>100</v>
      </c>
      <c r="N459" s="269"/>
    </row>
    <row r="460" spans="1:14" s="343" customFormat="1" ht="15" customHeight="1">
      <c r="A460" s="359"/>
      <c r="B460" s="359"/>
      <c r="C460" s="361">
        <v>4040</v>
      </c>
      <c r="D460" s="365" t="s">
        <v>21</v>
      </c>
      <c r="E460" s="262">
        <v>3093</v>
      </c>
      <c r="F460" s="262">
        <v>3093</v>
      </c>
      <c r="G460" s="260"/>
      <c r="H460" s="260">
        <f>F460</f>
        <v>3093</v>
      </c>
      <c r="I460" s="260"/>
      <c r="J460" s="262">
        <f t="shared" si="60"/>
        <v>100</v>
      </c>
      <c r="N460" s="269"/>
    </row>
    <row r="461" spans="1:14" s="343" customFormat="1" ht="15" customHeight="1">
      <c r="A461" s="359"/>
      <c r="B461" s="359"/>
      <c r="C461" s="361">
        <v>4110</v>
      </c>
      <c r="D461" s="365" t="s">
        <v>222</v>
      </c>
      <c r="E461" s="262">
        <v>7303</v>
      </c>
      <c r="F461" s="262">
        <v>7303</v>
      </c>
      <c r="G461" s="260"/>
      <c r="H461" s="260">
        <f>F461</f>
        <v>7303</v>
      </c>
      <c r="I461" s="260"/>
      <c r="J461" s="262">
        <f t="shared" si="60"/>
        <v>100</v>
      </c>
      <c r="N461" s="269"/>
    </row>
    <row r="462" spans="1:14" s="343" customFormat="1" ht="15" customHeight="1">
      <c r="A462" s="359"/>
      <c r="B462" s="359"/>
      <c r="C462" s="361">
        <v>4120</v>
      </c>
      <c r="D462" s="365" t="s">
        <v>23</v>
      </c>
      <c r="E462" s="262">
        <v>1105</v>
      </c>
      <c r="F462" s="262">
        <v>1105</v>
      </c>
      <c r="G462" s="260"/>
      <c r="H462" s="260">
        <f>F462</f>
        <v>1105</v>
      </c>
      <c r="I462" s="260"/>
      <c r="J462" s="262">
        <f t="shared" si="60"/>
        <v>100</v>
      </c>
      <c r="N462" s="269"/>
    </row>
    <row r="463" spans="1:14" s="343" customFormat="1" ht="36" customHeight="1">
      <c r="A463" s="359"/>
      <c r="B463" s="359"/>
      <c r="C463" s="360"/>
      <c r="D463" s="363" t="s">
        <v>243</v>
      </c>
      <c r="E463" s="260">
        <f>SUM(E464:E465)</f>
        <v>355</v>
      </c>
      <c r="F463" s="260">
        <f t="shared" ref="F463:I463" si="61">SUM(F464:F465)</f>
        <v>355</v>
      </c>
      <c r="G463" s="260">
        <f t="shared" si="61"/>
        <v>18</v>
      </c>
      <c r="H463" s="260">
        <f t="shared" si="61"/>
        <v>337</v>
      </c>
      <c r="I463" s="260">
        <f t="shared" si="61"/>
        <v>0</v>
      </c>
      <c r="J463" s="262">
        <f t="shared" si="60"/>
        <v>100</v>
      </c>
      <c r="N463" s="269"/>
    </row>
    <row r="464" spans="1:14" s="343" customFormat="1" ht="15" customHeight="1">
      <c r="A464" s="359"/>
      <c r="B464" s="359"/>
      <c r="C464" s="403">
        <v>4210</v>
      </c>
      <c r="D464" s="183" t="s">
        <v>15</v>
      </c>
      <c r="E464" s="262">
        <v>337</v>
      </c>
      <c r="F464" s="262">
        <v>337</v>
      </c>
      <c r="G464" s="260"/>
      <c r="H464" s="262">
        <f>F464</f>
        <v>337</v>
      </c>
      <c r="I464" s="260"/>
      <c r="J464" s="262">
        <f t="shared" si="60"/>
        <v>100</v>
      </c>
      <c r="N464" s="269"/>
    </row>
    <row r="465" spans="1:14" s="343" customFormat="1" ht="15" customHeight="1">
      <c r="A465" s="359"/>
      <c r="B465" s="359"/>
      <c r="C465" s="403">
        <v>4580</v>
      </c>
      <c r="D465" s="183" t="s">
        <v>81</v>
      </c>
      <c r="E465" s="262">
        <v>18</v>
      </c>
      <c r="F465" s="262">
        <v>18</v>
      </c>
      <c r="G465" s="262">
        <f>F465</f>
        <v>18</v>
      </c>
      <c r="H465" s="260"/>
      <c r="I465" s="260"/>
      <c r="J465" s="262">
        <f t="shared" si="60"/>
        <v>100</v>
      </c>
      <c r="N465" s="269"/>
    </row>
    <row r="466" spans="1:14" s="343" customFormat="1" ht="73.5" customHeight="1">
      <c r="A466" s="359"/>
      <c r="B466" s="464">
        <v>85502</v>
      </c>
      <c r="C466" s="361"/>
      <c r="D466" s="371" t="s">
        <v>383</v>
      </c>
      <c r="E466" s="227">
        <f>E467+E469+E473</f>
        <v>1592826</v>
      </c>
      <c r="F466" s="227">
        <f>SUM(G466:I466)</f>
        <v>1591857.35</v>
      </c>
      <c r="G466" s="270">
        <f>G467+G469+G473</f>
        <v>10764.59</v>
      </c>
      <c r="H466" s="270">
        <f>H467+H469+H473</f>
        <v>1581092.76</v>
      </c>
      <c r="I466" s="270">
        <f>I467+I469+I473</f>
        <v>0</v>
      </c>
      <c r="J466" s="227">
        <f t="shared" si="60"/>
        <v>99.939186703381282</v>
      </c>
      <c r="N466" s="269"/>
    </row>
    <row r="467" spans="1:14" s="343" customFormat="1" ht="24.75" customHeight="1">
      <c r="A467" s="359"/>
      <c r="B467" s="359"/>
      <c r="C467" s="360"/>
      <c r="D467" s="363" t="s">
        <v>246</v>
      </c>
      <c r="E467" s="260">
        <f>SUM(E468:E468)</f>
        <v>1482701</v>
      </c>
      <c r="F467" s="260">
        <f>SUM(F468:F468)</f>
        <v>1482139</v>
      </c>
      <c r="G467" s="260">
        <f>SUM(G468:G468)</f>
        <v>0</v>
      </c>
      <c r="H467" s="260">
        <f>SUM(H468:H468)</f>
        <v>1482139</v>
      </c>
      <c r="I467" s="260">
        <f>SUM(I468:I468)</f>
        <v>0</v>
      </c>
      <c r="J467" s="262">
        <f t="shared" si="60"/>
        <v>99.96209620145936</v>
      </c>
      <c r="N467" s="269"/>
    </row>
    <row r="468" spans="1:14" s="343" customFormat="1" ht="13.5" customHeight="1">
      <c r="A468" s="359"/>
      <c r="B468" s="359"/>
      <c r="C468" s="403">
        <v>3110</v>
      </c>
      <c r="D468" s="183" t="s">
        <v>218</v>
      </c>
      <c r="E468" s="262">
        <v>1482701</v>
      </c>
      <c r="F468" s="262">
        <v>1482139</v>
      </c>
      <c r="G468" s="260"/>
      <c r="H468" s="260">
        <f>F468</f>
        <v>1482139</v>
      </c>
      <c r="I468" s="260"/>
      <c r="J468" s="262">
        <f t="shared" si="60"/>
        <v>99.96209620145936</v>
      </c>
      <c r="N468" s="269"/>
    </row>
    <row r="469" spans="1:14" s="343" customFormat="1" ht="26.25" customHeight="1">
      <c r="A469" s="359"/>
      <c r="B469" s="359"/>
      <c r="C469" s="360"/>
      <c r="D469" s="363" t="s">
        <v>244</v>
      </c>
      <c r="E469" s="260">
        <f>SUM(E470:E472)</f>
        <v>99360</v>
      </c>
      <c r="F469" s="260">
        <f>SUM(F470:F472)</f>
        <v>98953.760000000009</v>
      </c>
      <c r="G469" s="260">
        <f>SUM(G470:G472)</f>
        <v>0</v>
      </c>
      <c r="H469" s="260">
        <f>SUM(H470:H472)</f>
        <v>98953.760000000009</v>
      </c>
      <c r="I469" s="260">
        <f>SUM(I470:I472)</f>
        <v>0</v>
      </c>
      <c r="J469" s="262">
        <f t="shared" si="60"/>
        <v>99.591143317230276</v>
      </c>
      <c r="N469" s="269"/>
    </row>
    <row r="470" spans="1:14" s="343" customFormat="1" ht="15" customHeight="1">
      <c r="A470" s="359"/>
      <c r="B470" s="359"/>
      <c r="C470" s="361">
        <v>4010</v>
      </c>
      <c r="D470" s="365" t="s">
        <v>47</v>
      </c>
      <c r="E470" s="262">
        <v>39058</v>
      </c>
      <c r="F470" s="262">
        <v>39058</v>
      </c>
      <c r="G470" s="260"/>
      <c r="H470" s="260">
        <f>F470</f>
        <v>39058</v>
      </c>
      <c r="I470" s="260"/>
      <c r="J470" s="262">
        <f t="shared" si="60"/>
        <v>100</v>
      </c>
      <c r="N470" s="269"/>
    </row>
    <row r="471" spans="1:14" s="343" customFormat="1" ht="15" customHeight="1">
      <c r="A471" s="359"/>
      <c r="B471" s="359"/>
      <c r="C471" s="361">
        <v>4110</v>
      </c>
      <c r="D471" s="365" t="s">
        <v>222</v>
      </c>
      <c r="E471" s="262">
        <v>59345</v>
      </c>
      <c r="F471" s="262">
        <v>58938.76</v>
      </c>
      <c r="G471" s="260"/>
      <c r="H471" s="260">
        <f>F471</f>
        <v>58938.76</v>
      </c>
      <c r="I471" s="260"/>
      <c r="J471" s="262">
        <f t="shared" si="60"/>
        <v>99.31546044317129</v>
      </c>
      <c r="N471" s="269"/>
    </row>
    <row r="472" spans="1:14" s="343" customFormat="1" ht="15" customHeight="1">
      <c r="A472" s="359"/>
      <c r="B472" s="359"/>
      <c r="C472" s="361">
        <v>4120</v>
      </c>
      <c r="D472" s="365" t="s">
        <v>23</v>
      </c>
      <c r="E472" s="262">
        <v>957</v>
      </c>
      <c r="F472" s="262">
        <v>957</v>
      </c>
      <c r="G472" s="260"/>
      <c r="H472" s="260">
        <f>F472</f>
        <v>957</v>
      </c>
      <c r="I472" s="260"/>
      <c r="J472" s="262">
        <f t="shared" si="60"/>
        <v>100</v>
      </c>
      <c r="N472" s="269"/>
    </row>
    <row r="473" spans="1:14" s="343" customFormat="1" ht="36" customHeight="1">
      <c r="A473" s="359"/>
      <c r="B473" s="359"/>
      <c r="C473" s="361"/>
      <c r="D473" s="363" t="s">
        <v>243</v>
      </c>
      <c r="E473" s="260">
        <f>SUM(E474:E475)</f>
        <v>10765</v>
      </c>
      <c r="F473" s="260">
        <f>SUM(F474:F475)</f>
        <v>10764.59</v>
      </c>
      <c r="G473" s="260">
        <f>SUM(G474:G475)</f>
        <v>10764.59</v>
      </c>
      <c r="H473" s="260">
        <f>SUM(H474:H475)</f>
        <v>0</v>
      </c>
      <c r="I473" s="260">
        <f>SUM(I475:I475)</f>
        <v>0</v>
      </c>
      <c r="J473" s="262">
        <f t="shared" si="60"/>
        <v>99.996191360891785</v>
      </c>
      <c r="N473" s="269"/>
    </row>
    <row r="474" spans="1:14" s="343" customFormat="1" ht="83.25" customHeight="1">
      <c r="A474" s="359"/>
      <c r="B474" s="359"/>
      <c r="C474" s="465">
        <v>2910</v>
      </c>
      <c r="D474" s="365" t="s">
        <v>296</v>
      </c>
      <c r="E474" s="262">
        <v>5581</v>
      </c>
      <c r="F474" s="262">
        <v>5580.87</v>
      </c>
      <c r="G474" s="260">
        <f>F474</f>
        <v>5580.87</v>
      </c>
      <c r="H474" s="260"/>
      <c r="I474" s="260"/>
      <c r="J474" s="262">
        <f>SUM(F474*100)/E474</f>
        <v>99.997670668339012</v>
      </c>
      <c r="N474" s="269"/>
    </row>
    <row r="475" spans="1:14" s="343" customFormat="1" ht="12" customHeight="1">
      <c r="A475" s="359"/>
      <c r="B475" s="359"/>
      <c r="C475" s="403">
        <v>4580</v>
      </c>
      <c r="D475" s="183" t="s">
        <v>81</v>
      </c>
      <c r="E475" s="262">
        <v>5184</v>
      </c>
      <c r="F475" s="262">
        <v>5183.72</v>
      </c>
      <c r="G475" s="260">
        <f>F475</f>
        <v>5183.72</v>
      </c>
      <c r="H475" s="260"/>
      <c r="I475" s="260"/>
      <c r="J475" s="262">
        <f t="shared" si="60"/>
        <v>99.994598765432102</v>
      </c>
    </row>
    <row r="476" spans="1:14" s="343" customFormat="1" ht="15" customHeight="1">
      <c r="A476" s="359"/>
      <c r="B476" s="464">
        <v>85503</v>
      </c>
      <c r="C476" s="361"/>
      <c r="D476" s="466" t="s">
        <v>384</v>
      </c>
      <c r="E476" s="227">
        <f t="shared" ref="E476:I477" si="62">E477</f>
        <v>62</v>
      </c>
      <c r="F476" s="227">
        <f t="shared" si="62"/>
        <v>61.53</v>
      </c>
      <c r="G476" s="270">
        <f t="shared" si="62"/>
        <v>0</v>
      </c>
      <c r="H476" s="270">
        <f t="shared" si="62"/>
        <v>61.53</v>
      </c>
      <c r="I476" s="270">
        <f t="shared" si="62"/>
        <v>0</v>
      </c>
      <c r="J476" s="227">
        <f t="shared" si="60"/>
        <v>99.241935483870961</v>
      </c>
      <c r="N476" s="269"/>
    </row>
    <row r="477" spans="1:14" s="343" customFormat="1" ht="36" customHeight="1">
      <c r="A477" s="359"/>
      <c r="B477" s="359"/>
      <c r="C477" s="360"/>
      <c r="D477" s="363" t="s">
        <v>243</v>
      </c>
      <c r="E477" s="260">
        <f t="shared" si="62"/>
        <v>62</v>
      </c>
      <c r="F477" s="260">
        <f t="shared" si="62"/>
        <v>61.53</v>
      </c>
      <c r="G477" s="260">
        <f t="shared" si="62"/>
        <v>0</v>
      </c>
      <c r="H477" s="260">
        <f t="shared" si="62"/>
        <v>61.53</v>
      </c>
      <c r="I477" s="260">
        <f t="shared" si="62"/>
        <v>0</v>
      </c>
      <c r="J477" s="262">
        <f t="shared" si="60"/>
        <v>99.241935483870961</v>
      </c>
      <c r="N477" s="269"/>
    </row>
    <row r="478" spans="1:14" s="343" customFormat="1" ht="13.5" customHeight="1">
      <c r="A478" s="359"/>
      <c r="B478" s="359"/>
      <c r="C478" s="403">
        <v>4210</v>
      </c>
      <c r="D478" s="183" t="s">
        <v>15</v>
      </c>
      <c r="E478" s="262">
        <v>62</v>
      </c>
      <c r="F478" s="262">
        <v>61.53</v>
      </c>
      <c r="G478" s="260"/>
      <c r="H478" s="260">
        <f>F478</f>
        <v>61.53</v>
      </c>
      <c r="I478" s="260"/>
      <c r="J478" s="262">
        <f t="shared" si="60"/>
        <v>99.241935483870961</v>
      </c>
      <c r="N478" s="269"/>
    </row>
    <row r="479" spans="1:14" s="343" customFormat="1" ht="15" customHeight="1">
      <c r="A479" s="359"/>
      <c r="B479" s="464">
        <v>85504</v>
      </c>
      <c r="C479" s="361"/>
      <c r="D479" s="371" t="s">
        <v>280</v>
      </c>
      <c r="E479" s="227">
        <f>E480+E483+E488</f>
        <v>243408</v>
      </c>
      <c r="F479" s="227">
        <f>SUM(G479:I479)</f>
        <v>221246.97999999998</v>
      </c>
      <c r="G479" s="270">
        <f>G480+G483+G488</f>
        <v>37416.979999999996</v>
      </c>
      <c r="H479" s="270">
        <f>H480+H483+H488</f>
        <v>183830</v>
      </c>
      <c r="I479" s="270">
        <f>I480+I483+I488</f>
        <v>0</v>
      </c>
      <c r="J479" s="227">
        <f t="shared" si="60"/>
        <v>90.895525208703077</v>
      </c>
      <c r="N479" s="269"/>
    </row>
    <row r="480" spans="1:14" s="343" customFormat="1" ht="23.25" customHeight="1">
      <c r="A480" s="359"/>
      <c r="B480" s="359"/>
      <c r="C480" s="360"/>
      <c r="D480" s="363" t="s">
        <v>246</v>
      </c>
      <c r="E480" s="260">
        <f>E481+E482</f>
        <v>178500</v>
      </c>
      <c r="F480" s="260">
        <f>F481+F482</f>
        <v>178200</v>
      </c>
      <c r="G480" s="260">
        <f>G481+G482</f>
        <v>300</v>
      </c>
      <c r="H480" s="260">
        <f>H481+H482</f>
        <v>177900</v>
      </c>
      <c r="I480" s="260">
        <f>I481+I482</f>
        <v>0</v>
      </c>
      <c r="J480" s="262">
        <f t="shared" si="60"/>
        <v>99.831932773109244</v>
      </c>
      <c r="N480" s="269"/>
    </row>
    <row r="481" spans="1:14" s="343" customFormat="1" ht="22.5" customHeight="1">
      <c r="A481" s="359"/>
      <c r="B481" s="359"/>
      <c r="C481" s="361">
        <v>3020</v>
      </c>
      <c r="D481" s="365" t="s">
        <v>85</v>
      </c>
      <c r="E481" s="262">
        <v>300</v>
      </c>
      <c r="F481" s="262">
        <v>300</v>
      </c>
      <c r="G481" s="260">
        <f>F481</f>
        <v>300</v>
      </c>
      <c r="H481" s="260"/>
      <c r="I481" s="260"/>
      <c r="J481" s="262">
        <f t="shared" si="60"/>
        <v>100</v>
      </c>
      <c r="N481" s="269"/>
    </row>
    <row r="482" spans="1:14" s="343" customFormat="1" ht="17.25" customHeight="1">
      <c r="A482" s="359"/>
      <c r="B482" s="359"/>
      <c r="C482" s="361">
        <v>3110</v>
      </c>
      <c r="D482" s="183" t="s">
        <v>218</v>
      </c>
      <c r="E482" s="262">
        <v>178200</v>
      </c>
      <c r="F482" s="262">
        <v>177900</v>
      </c>
      <c r="G482" s="260"/>
      <c r="H482" s="260">
        <f>F482</f>
        <v>177900</v>
      </c>
      <c r="I482" s="260"/>
      <c r="J482" s="262">
        <f t="shared" si="60"/>
        <v>99.831649831649827</v>
      </c>
      <c r="N482" s="269"/>
    </row>
    <row r="483" spans="1:14" s="343" customFormat="1" ht="24.75" customHeight="1">
      <c r="A483" s="359"/>
      <c r="B483" s="359"/>
      <c r="C483" s="360"/>
      <c r="D483" s="363" t="s">
        <v>244</v>
      </c>
      <c r="E483" s="260">
        <f>SUM(E484:E487)</f>
        <v>58615</v>
      </c>
      <c r="F483" s="260">
        <f>SUM(F484:F487)</f>
        <v>37207.93</v>
      </c>
      <c r="G483" s="260">
        <f>SUM(G484:G487)</f>
        <v>32463.93</v>
      </c>
      <c r="H483" s="260">
        <f>SUM(H484:H487)</f>
        <v>4744</v>
      </c>
      <c r="I483" s="260">
        <f>SUM(I484:I487)</f>
        <v>0</v>
      </c>
      <c r="J483" s="262">
        <f t="shared" si="60"/>
        <v>63.478512326196366</v>
      </c>
      <c r="N483" s="269"/>
    </row>
    <row r="484" spans="1:14" s="343" customFormat="1" ht="13.5" customHeight="1">
      <c r="A484" s="359"/>
      <c r="B484" s="359"/>
      <c r="C484" s="361">
        <v>4010</v>
      </c>
      <c r="D484" s="365" t="s">
        <v>20</v>
      </c>
      <c r="E484" s="262">
        <v>50659</v>
      </c>
      <c r="F484" s="262">
        <v>30281.22</v>
      </c>
      <c r="G484" s="260">
        <f>F484-H484</f>
        <v>26324.920000000002</v>
      </c>
      <c r="H484" s="260">
        <v>3956.3</v>
      </c>
      <c r="I484" s="260"/>
      <c r="J484" s="262">
        <f t="shared" si="60"/>
        <v>59.77461063187193</v>
      </c>
      <c r="N484" s="269"/>
    </row>
    <row r="485" spans="1:14" s="343" customFormat="1" ht="13.5" customHeight="1">
      <c r="A485" s="359"/>
      <c r="B485" s="359"/>
      <c r="C485" s="361">
        <v>4040</v>
      </c>
      <c r="D485" s="365" t="s">
        <v>21</v>
      </c>
      <c r="E485" s="262">
        <v>648</v>
      </c>
      <c r="F485" s="262">
        <v>529.79</v>
      </c>
      <c r="G485" s="260">
        <f>F485</f>
        <v>529.79</v>
      </c>
      <c r="H485" s="260"/>
      <c r="I485" s="260"/>
      <c r="J485" s="262">
        <f t="shared" si="60"/>
        <v>81.757716049382722</v>
      </c>
      <c r="N485" s="269"/>
    </row>
    <row r="486" spans="1:14" s="343" customFormat="1" ht="12.75" customHeight="1">
      <c r="A486" s="359"/>
      <c r="B486" s="359"/>
      <c r="C486" s="361">
        <v>4110</v>
      </c>
      <c r="D486" s="365" t="s">
        <v>28</v>
      </c>
      <c r="E486" s="262">
        <v>7210</v>
      </c>
      <c r="F486" s="262">
        <v>6299.99</v>
      </c>
      <c r="G486" s="260">
        <f>F486-H486</f>
        <v>5609.2199999999993</v>
      </c>
      <c r="H486" s="260">
        <v>690.77</v>
      </c>
      <c r="I486" s="260"/>
      <c r="J486" s="262">
        <f t="shared" si="60"/>
        <v>87.378502080443823</v>
      </c>
      <c r="N486" s="269"/>
    </row>
    <row r="487" spans="1:14" s="343" customFormat="1" ht="12.75" customHeight="1">
      <c r="A487" s="359"/>
      <c r="B487" s="359"/>
      <c r="C487" s="361">
        <v>4120</v>
      </c>
      <c r="D487" s="365" t="s">
        <v>23</v>
      </c>
      <c r="E487" s="262">
        <v>98</v>
      </c>
      <c r="F487" s="262">
        <v>96.93</v>
      </c>
      <c r="G487" s="260"/>
      <c r="H487" s="260">
        <f>F487</f>
        <v>96.93</v>
      </c>
      <c r="I487" s="260"/>
      <c r="J487" s="262">
        <f t="shared" si="60"/>
        <v>98.908163265306129</v>
      </c>
      <c r="N487" s="269"/>
    </row>
    <row r="488" spans="1:14" s="343" customFormat="1" ht="36" customHeight="1">
      <c r="A488" s="359"/>
      <c r="B488" s="359"/>
      <c r="C488" s="360"/>
      <c r="D488" s="363" t="s">
        <v>243</v>
      </c>
      <c r="E488" s="260">
        <f>SUM(E489:E494)</f>
        <v>6293</v>
      </c>
      <c r="F488" s="260">
        <f>SUM(F489:F494)</f>
        <v>5839.0499999999993</v>
      </c>
      <c r="G488" s="260">
        <f>SUM(G489:G494)</f>
        <v>4653.0499999999993</v>
      </c>
      <c r="H488" s="260">
        <f>SUM(H489:H494)</f>
        <v>1186</v>
      </c>
      <c r="I488" s="260">
        <f>SUM(I489:I494)</f>
        <v>0</v>
      </c>
      <c r="J488" s="262">
        <f t="shared" si="60"/>
        <v>92.786429365962164</v>
      </c>
      <c r="N488" s="269"/>
    </row>
    <row r="489" spans="1:14" s="343" customFormat="1" ht="12.75" customHeight="1">
      <c r="A489" s="359"/>
      <c r="B489" s="359"/>
      <c r="C489" s="403">
        <v>4210</v>
      </c>
      <c r="D489" s="183" t="s">
        <v>15</v>
      </c>
      <c r="E489" s="262">
        <v>546</v>
      </c>
      <c r="F489" s="262">
        <v>544.79999999999995</v>
      </c>
      <c r="G489" s="260">
        <f>F489-H489</f>
        <v>299.99999999999994</v>
      </c>
      <c r="H489" s="260">
        <v>244.8</v>
      </c>
      <c r="I489" s="260"/>
      <c r="J489" s="262">
        <f t="shared" si="60"/>
        <v>99.780219780219767</v>
      </c>
      <c r="N489" s="269"/>
    </row>
    <row r="490" spans="1:14" s="343" customFormat="1" ht="12.75" customHeight="1">
      <c r="A490" s="359"/>
      <c r="B490" s="359"/>
      <c r="C490" s="527">
        <v>4280</v>
      </c>
      <c r="D490" s="183" t="s">
        <v>61</v>
      </c>
      <c r="E490" s="262">
        <v>80</v>
      </c>
      <c r="F490" s="262">
        <v>80</v>
      </c>
      <c r="G490" s="260">
        <f>F490</f>
        <v>80</v>
      </c>
      <c r="H490" s="260"/>
      <c r="I490" s="260"/>
      <c r="J490" s="262">
        <f t="shared" si="60"/>
        <v>100</v>
      </c>
      <c r="N490" s="269"/>
    </row>
    <row r="491" spans="1:14" s="343" customFormat="1" ht="12.75" customHeight="1">
      <c r="A491" s="359"/>
      <c r="B491" s="359"/>
      <c r="C491" s="403">
        <v>4300</v>
      </c>
      <c r="D491" s="365" t="s">
        <v>13</v>
      </c>
      <c r="E491" s="262">
        <v>942</v>
      </c>
      <c r="F491" s="262">
        <v>941.2</v>
      </c>
      <c r="G491" s="260"/>
      <c r="H491" s="260">
        <f>F491</f>
        <v>941.2</v>
      </c>
      <c r="I491" s="260"/>
      <c r="J491" s="262">
        <f t="shared" si="60"/>
        <v>99.915074309978763</v>
      </c>
      <c r="N491" s="269"/>
    </row>
    <row r="492" spans="1:14" s="343" customFormat="1" ht="12.75" customHeight="1">
      <c r="A492" s="359"/>
      <c r="B492" s="359"/>
      <c r="C492" s="403">
        <v>4410</v>
      </c>
      <c r="D492" s="183" t="s">
        <v>289</v>
      </c>
      <c r="E492" s="262">
        <v>2989</v>
      </c>
      <c r="F492" s="262">
        <v>2555.33</v>
      </c>
      <c r="G492" s="260">
        <f>F492</f>
        <v>2555.33</v>
      </c>
      <c r="H492" s="260"/>
      <c r="I492" s="260"/>
      <c r="J492" s="262">
        <f t="shared" si="60"/>
        <v>85.49113415858146</v>
      </c>
      <c r="N492" s="269"/>
    </row>
    <row r="493" spans="1:14" s="343" customFormat="1" ht="23.25" customHeight="1">
      <c r="A493" s="359"/>
      <c r="B493" s="359"/>
      <c r="C493" s="361">
        <v>4440</v>
      </c>
      <c r="D493" s="365" t="s">
        <v>214</v>
      </c>
      <c r="E493" s="262">
        <v>1186</v>
      </c>
      <c r="F493" s="262">
        <v>1185.6600000000001</v>
      </c>
      <c r="G493" s="260">
        <f>F493</f>
        <v>1185.6600000000001</v>
      </c>
      <c r="H493" s="260"/>
      <c r="I493" s="260"/>
      <c r="J493" s="262">
        <f t="shared" si="60"/>
        <v>99.971332209106251</v>
      </c>
      <c r="N493" s="269"/>
    </row>
    <row r="494" spans="1:14" s="343" customFormat="1" ht="26.25" customHeight="1">
      <c r="A494" s="359"/>
      <c r="B494" s="359"/>
      <c r="C494" s="361">
        <v>4700</v>
      </c>
      <c r="D494" s="365" t="s">
        <v>86</v>
      </c>
      <c r="E494" s="262">
        <v>550</v>
      </c>
      <c r="F494" s="262">
        <v>532.05999999999995</v>
      </c>
      <c r="G494" s="260">
        <f>F494</f>
        <v>532.05999999999995</v>
      </c>
      <c r="H494" s="260"/>
      <c r="I494" s="260"/>
      <c r="J494" s="262">
        <f t="shared" si="60"/>
        <v>96.738181818181801</v>
      </c>
      <c r="N494" s="269"/>
    </row>
    <row r="495" spans="1:14" s="343" customFormat="1" ht="24">
      <c r="A495" s="359">
        <v>900</v>
      </c>
      <c r="B495" s="359"/>
      <c r="C495" s="359"/>
      <c r="D495" s="371" t="s">
        <v>43</v>
      </c>
      <c r="E495" s="227">
        <f>SUM(E496+E500+E514+E518+E521+E528)</f>
        <v>842194.72</v>
      </c>
      <c r="F495" s="227">
        <f>SUM(F496+F500+F514+F518+F521+F528)</f>
        <v>833179.92999999993</v>
      </c>
      <c r="G495" s="270">
        <f>SUM(G496+G500+G514+G518+G521+G528)</f>
        <v>833179.92999999993</v>
      </c>
      <c r="H495" s="270">
        <f>SUM(H496+H500+H514+H518+H521+H528)</f>
        <v>0</v>
      </c>
      <c r="I495" s="270">
        <f>SUM(I496+I500+I514+I518+I521+I528)</f>
        <v>0</v>
      </c>
      <c r="J495" s="227">
        <f t="shared" si="60"/>
        <v>98.929607395306405</v>
      </c>
      <c r="N495" s="269" t="str">
        <f>IF(SUM(G495:I495)&lt;&gt;F495,"błąd","")</f>
        <v/>
      </c>
    </row>
    <row r="496" spans="1:14" s="343" customFormat="1" ht="24">
      <c r="A496" s="359"/>
      <c r="B496" s="359">
        <v>90001</v>
      </c>
      <c r="C496" s="359"/>
      <c r="D496" s="371" t="s">
        <v>303</v>
      </c>
      <c r="E496" s="227">
        <f>SUM(E497)</f>
        <v>2598</v>
      </c>
      <c r="F496" s="227">
        <f>SUM(F497)</f>
        <v>1495</v>
      </c>
      <c r="G496" s="270">
        <f>SUM(G497)</f>
        <v>1495</v>
      </c>
      <c r="H496" s="270">
        <f>H498</f>
        <v>0</v>
      </c>
      <c r="I496" s="270">
        <f>I498</f>
        <v>0</v>
      </c>
      <c r="J496" s="227">
        <f t="shared" si="60"/>
        <v>57.544264819091609</v>
      </c>
      <c r="N496" s="269"/>
    </row>
    <row r="497" spans="1:14" s="357" customFormat="1" ht="36">
      <c r="A497" s="393"/>
      <c r="B497" s="393"/>
      <c r="C497" s="360"/>
      <c r="D497" s="363" t="s">
        <v>243</v>
      </c>
      <c r="E497" s="260">
        <f>SUM(E498:E499)</f>
        <v>2598</v>
      </c>
      <c r="F497" s="260">
        <f>SUM(F498:F499)</f>
        <v>1495</v>
      </c>
      <c r="G497" s="260">
        <f>SUM(G498:G499)</f>
        <v>1495</v>
      </c>
      <c r="H497" s="260">
        <f>H498</f>
        <v>0</v>
      </c>
      <c r="I497" s="260">
        <f>I498</f>
        <v>0</v>
      </c>
      <c r="J497" s="262">
        <f t="shared" si="60"/>
        <v>57.544264819091609</v>
      </c>
    </row>
    <row r="498" spans="1:14" s="343" customFormat="1">
      <c r="A498" s="359"/>
      <c r="B498" s="359"/>
      <c r="C498" s="361">
        <v>4300</v>
      </c>
      <c r="D498" s="365" t="s">
        <v>13</v>
      </c>
      <c r="E498" s="262">
        <v>998</v>
      </c>
      <c r="F498" s="262">
        <v>0</v>
      </c>
      <c r="G498" s="260">
        <f>F498</f>
        <v>0</v>
      </c>
      <c r="H498" s="260"/>
      <c r="I498" s="260"/>
      <c r="J498" s="262">
        <f t="shared" si="60"/>
        <v>0</v>
      </c>
      <c r="N498" s="269"/>
    </row>
    <row r="499" spans="1:14" s="343" customFormat="1">
      <c r="A499" s="359"/>
      <c r="B499" s="359"/>
      <c r="C499" s="361">
        <v>4430</v>
      </c>
      <c r="D499" s="365" t="s">
        <v>4</v>
      </c>
      <c r="E499" s="262">
        <v>1600</v>
      </c>
      <c r="F499" s="262">
        <v>1495</v>
      </c>
      <c r="G499" s="260">
        <f>F499</f>
        <v>1495</v>
      </c>
      <c r="H499" s="260"/>
      <c r="I499" s="260"/>
      <c r="J499" s="262">
        <f t="shared" si="60"/>
        <v>93.4375</v>
      </c>
      <c r="N499" s="269"/>
    </row>
    <row r="500" spans="1:14" s="228" customFormat="1">
      <c r="A500" s="361"/>
      <c r="B500" s="359">
        <v>90002</v>
      </c>
      <c r="C500" s="361"/>
      <c r="D500" s="371" t="s">
        <v>290</v>
      </c>
      <c r="E500" s="227">
        <f>SUM(E501+E507)</f>
        <v>466179</v>
      </c>
      <c r="F500" s="227">
        <f>SUM(F501+F507)</f>
        <v>465042.42999999993</v>
      </c>
      <c r="G500" s="270">
        <f>SUM(G501+G507)</f>
        <v>465042.42999999993</v>
      </c>
      <c r="H500" s="270">
        <f>SUM(H501+H507)</f>
        <v>0</v>
      </c>
      <c r="I500" s="270">
        <f>SUM(I501+I507)</f>
        <v>0</v>
      </c>
      <c r="J500" s="227">
        <f t="shared" si="49"/>
        <v>99.756194508976151</v>
      </c>
      <c r="N500" s="269"/>
    </row>
    <row r="501" spans="1:14" s="345" customFormat="1" ht="26.25" customHeight="1">
      <c r="A501" s="360"/>
      <c r="B501" s="360"/>
      <c r="C501" s="360"/>
      <c r="D501" s="363" t="s">
        <v>314</v>
      </c>
      <c r="E501" s="260">
        <f>SUM(E502:E506)</f>
        <v>53105</v>
      </c>
      <c r="F501" s="260">
        <f>SUM(F502:F506)</f>
        <v>53084.22</v>
      </c>
      <c r="G501" s="260">
        <f>SUM(G502:G506)</f>
        <v>53084.22</v>
      </c>
      <c r="H501" s="260">
        <f>SUM(H509:H509)</f>
        <v>0</v>
      </c>
      <c r="I501" s="260">
        <f>SUM(I509:I509)</f>
        <v>0</v>
      </c>
      <c r="J501" s="262">
        <f t="shared" si="49"/>
        <v>99.960869974578671</v>
      </c>
    </row>
    <row r="502" spans="1:14" s="228" customFormat="1" ht="14.25" customHeight="1">
      <c r="A502" s="361"/>
      <c r="B502" s="361"/>
      <c r="C502" s="361">
        <v>4010</v>
      </c>
      <c r="D502" s="365" t="s">
        <v>20</v>
      </c>
      <c r="E502" s="262">
        <v>32120</v>
      </c>
      <c r="F502" s="262">
        <v>32118.42</v>
      </c>
      <c r="G502" s="260">
        <f>SUM(F502)</f>
        <v>32118.42</v>
      </c>
      <c r="H502" s="260"/>
      <c r="I502" s="366"/>
      <c r="J502" s="262">
        <f t="shared" si="49"/>
        <v>99.995080946450813</v>
      </c>
      <c r="N502" s="269"/>
    </row>
    <row r="503" spans="1:14" s="228" customFormat="1">
      <c r="A503" s="361"/>
      <c r="B503" s="361"/>
      <c r="C503" s="361">
        <v>4040</v>
      </c>
      <c r="D503" s="365" t="s">
        <v>307</v>
      </c>
      <c r="E503" s="262">
        <v>2125</v>
      </c>
      <c r="F503" s="262">
        <v>2125</v>
      </c>
      <c r="G503" s="260">
        <f t="shared" ref="G503:G517" si="63">SUM(F503)</f>
        <v>2125</v>
      </c>
      <c r="H503" s="260"/>
      <c r="I503" s="366"/>
      <c r="J503" s="262">
        <f t="shared" si="49"/>
        <v>100</v>
      </c>
      <c r="N503" s="269"/>
    </row>
    <row r="504" spans="1:14" s="228" customFormat="1" ht="24">
      <c r="A504" s="361"/>
      <c r="B504" s="361"/>
      <c r="C504" s="361">
        <v>4100</v>
      </c>
      <c r="D504" s="365" t="s">
        <v>302</v>
      </c>
      <c r="E504" s="262">
        <v>12250</v>
      </c>
      <c r="F504" s="262">
        <v>12247</v>
      </c>
      <c r="G504" s="260">
        <f t="shared" si="63"/>
        <v>12247</v>
      </c>
      <c r="H504" s="260"/>
      <c r="I504" s="366"/>
      <c r="J504" s="262">
        <f t="shared" si="49"/>
        <v>99.97551020408163</v>
      </c>
      <c r="N504" s="269"/>
    </row>
    <row r="505" spans="1:14" s="228" customFormat="1">
      <c r="A505" s="361"/>
      <c r="B505" s="361"/>
      <c r="C505" s="361">
        <v>4110</v>
      </c>
      <c r="D505" s="365" t="s">
        <v>28</v>
      </c>
      <c r="E505" s="262">
        <v>5820</v>
      </c>
      <c r="F505" s="262">
        <v>5804.66</v>
      </c>
      <c r="G505" s="260">
        <f t="shared" si="63"/>
        <v>5804.66</v>
      </c>
      <c r="H505" s="260"/>
      <c r="I505" s="366"/>
      <c r="J505" s="262">
        <f t="shared" si="49"/>
        <v>99.736426116838487</v>
      </c>
      <c r="N505" s="269"/>
    </row>
    <row r="506" spans="1:14" s="228" customFormat="1">
      <c r="A506" s="361"/>
      <c r="B506" s="361"/>
      <c r="C506" s="361">
        <v>4120</v>
      </c>
      <c r="D506" s="365" t="s">
        <v>23</v>
      </c>
      <c r="E506" s="262">
        <v>790</v>
      </c>
      <c r="F506" s="262">
        <v>789.14</v>
      </c>
      <c r="G506" s="260">
        <f t="shared" si="63"/>
        <v>789.14</v>
      </c>
      <c r="H506" s="260"/>
      <c r="I506" s="366"/>
      <c r="J506" s="262">
        <f t="shared" si="49"/>
        <v>99.891139240506334</v>
      </c>
      <c r="N506" s="269"/>
    </row>
    <row r="507" spans="1:14" s="345" customFormat="1" ht="36">
      <c r="A507" s="360"/>
      <c r="B507" s="360"/>
      <c r="C507" s="360"/>
      <c r="D507" s="363" t="s">
        <v>243</v>
      </c>
      <c r="E507" s="260">
        <f>SUM(E508:E513)</f>
        <v>413074</v>
      </c>
      <c r="F507" s="260">
        <f>SUM(F508:F513)</f>
        <v>411958.20999999996</v>
      </c>
      <c r="G507" s="260">
        <f>SUM(G508:G513)</f>
        <v>411958.20999999996</v>
      </c>
      <c r="H507" s="260">
        <f>SUM(H508:H513)</f>
        <v>0</v>
      </c>
      <c r="I507" s="260">
        <f>SUM(I508:I513)</f>
        <v>0</v>
      </c>
      <c r="J507" s="262">
        <f t="shared" si="49"/>
        <v>99.729881328769181</v>
      </c>
      <c r="N507" s="357"/>
    </row>
    <row r="508" spans="1:14" s="228" customFormat="1">
      <c r="A508" s="361"/>
      <c r="B508" s="361"/>
      <c r="C508" s="361">
        <v>4210</v>
      </c>
      <c r="D508" s="365" t="s">
        <v>15</v>
      </c>
      <c r="E508" s="262">
        <v>200</v>
      </c>
      <c r="F508" s="262">
        <v>200</v>
      </c>
      <c r="G508" s="260">
        <f t="shared" si="63"/>
        <v>200</v>
      </c>
      <c r="H508" s="260"/>
      <c r="I508" s="366"/>
      <c r="J508" s="262">
        <f t="shared" si="49"/>
        <v>100</v>
      </c>
      <c r="N508" s="269"/>
    </row>
    <row r="509" spans="1:14" s="228" customFormat="1">
      <c r="A509" s="361"/>
      <c r="B509" s="361"/>
      <c r="C509" s="361">
        <v>4300</v>
      </c>
      <c r="D509" s="365" t="s">
        <v>13</v>
      </c>
      <c r="E509" s="262">
        <v>409722</v>
      </c>
      <c r="F509" s="262">
        <v>408632.44</v>
      </c>
      <c r="G509" s="260">
        <f t="shared" si="63"/>
        <v>408632.44</v>
      </c>
      <c r="H509" s="260"/>
      <c r="I509" s="366"/>
      <c r="J509" s="262">
        <f t="shared" si="49"/>
        <v>99.734073347294014</v>
      </c>
      <c r="N509" s="269"/>
    </row>
    <row r="510" spans="1:14" s="228" customFormat="1">
      <c r="A510" s="361"/>
      <c r="B510" s="361"/>
      <c r="C510" s="361">
        <v>4410</v>
      </c>
      <c r="D510" s="365" t="s">
        <v>24</v>
      </c>
      <c r="E510" s="262">
        <v>50</v>
      </c>
      <c r="F510" s="262">
        <v>41.79</v>
      </c>
      <c r="G510" s="260">
        <f t="shared" si="63"/>
        <v>41.79</v>
      </c>
      <c r="H510" s="260"/>
      <c r="I510" s="366"/>
      <c r="J510" s="262">
        <f t="shared" si="49"/>
        <v>83.58</v>
      </c>
      <c r="N510" s="269"/>
    </row>
    <row r="511" spans="1:14" s="228" customFormat="1">
      <c r="A511" s="361"/>
      <c r="B511" s="361"/>
      <c r="C511" s="361">
        <v>4430</v>
      </c>
      <c r="D511" s="365" t="s">
        <v>4</v>
      </c>
      <c r="E511" s="262">
        <v>220</v>
      </c>
      <c r="F511" s="262">
        <v>211.43</v>
      </c>
      <c r="G511" s="260">
        <f t="shared" si="63"/>
        <v>211.43</v>
      </c>
      <c r="H511" s="260"/>
      <c r="I511" s="366"/>
      <c r="J511" s="262">
        <f t="shared" si="49"/>
        <v>96.104545454545459</v>
      </c>
      <c r="N511" s="269"/>
    </row>
    <row r="512" spans="1:14" s="228" customFormat="1" ht="24">
      <c r="A512" s="361"/>
      <c r="B512" s="361"/>
      <c r="C512" s="361">
        <v>4440</v>
      </c>
      <c r="D512" s="365" t="s">
        <v>25</v>
      </c>
      <c r="E512" s="262">
        <v>2372</v>
      </c>
      <c r="F512" s="262">
        <v>2371.3200000000002</v>
      </c>
      <c r="G512" s="260">
        <f t="shared" si="63"/>
        <v>2371.3200000000002</v>
      </c>
      <c r="H512" s="260"/>
      <c r="I512" s="366"/>
      <c r="J512" s="262">
        <f t="shared" si="49"/>
        <v>99.971332209106251</v>
      </c>
      <c r="N512" s="269"/>
    </row>
    <row r="513" spans="1:14" s="228" customFormat="1" ht="24">
      <c r="A513" s="361"/>
      <c r="B513" s="361"/>
      <c r="C513" s="361">
        <v>4700</v>
      </c>
      <c r="D513" s="365" t="s">
        <v>86</v>
      </c>
      <c r="E513" s="262">
        <v>510</v>
      </c>
      <c r="F513" s="262">
        <v>501.23</v>
      </c>
      <c r="G513" s="260">
        <f t="shared" si="63"/>
        <v>501.23</v>
      </c>
      <c r="H513" s="260"/>
      <c r="I513" s="366"/>
      <c r="J513" s="262">
        <f t="shared" si="49"/>
        <v>98.280392156862746</v>
      </c>
      <c r="N513" s="269"/>
    </row>
    <row r="514" spans="1:14" s="228" customFormat="1">
      <c r="A514" s="361"/>
      <c r="B514" s="359">
        <v>90003</v>
      </c>
      <c r="C514" s="361"/>
      <c r="D514" s="371" t="s">
        <v>309</v>
      </c>
      <c r="E514" s="227">
        <f>E515</f>
        <v>1400</v>
      </c>
      <c r="F514" s="227">
        <f>F515</f>
        <v>708.03</v>
      </c>
      <c r="G514" s="270">
        <f t="shared" si="63"/>
        <v>708.03</v>
      </c>
      <c r="H514" s="260"/>
      <c r="I514" s="366"/>
      <c r="J514" s="227">
        <f t="shared" si="49"/>
        <v>50.573571428571427</v>
      </c>
      <c r="N514" s="269"/>
    </row>
    <row r="515" spans="1:14" s="345" customFormat="1" ht="36">
      <c r="A515" s="360"/>
      <c r="B515" s="360"/>
      <c r="C515" s="360"/>
      <c r="D515" s="363" t="s">
        <v>243</v>
      </c>
      <c r="E515" s="260">
        <f>SUM(E516:E517)</f>
        <v>1400</v>
      </c>
      <c r="F515" s="260">
        <f>SUM(F516:F517)</f>
        <v>708.03</v>
      </c>
      <c r="G515" s="260">
        <f>SUM(G516:G517)</f>
        <v>708.03</v>
      </c>
      <c r="H515" s="260">
        <f>SUM(H516:H517)</f>
        <v>0</v>
      </c>
      <c r="I515" s="260">
        <f>SUM(I516:I517)</f>
        <v>0</v>
      </c>
      <c r="J515" s="262">
        <f t="shared" si="49"/>
        <v>50.573571428571427</v>
      </c>
      <c r="N515" s="357"/>
    </row>
    <row r="516" spans="1:14" s="228" customFormat="1">
      <c r="A516" s="361"/>
      <c r="B516" s="361"/>
      <c r="C516" s="361">
        <v>4210</v>
      </c>
      <c r="D516" s="365" t="s">
        <v>15</v>
      </c>
      <c r="E516" s="262">
        <v>400</v>
      </c>
      <c r="F516" s="262">
        <v>340.83</v>
      </c>
      <c r="G516" s="260">
        <f t="shared" si="63"/>
        <v>340.83</v>
      </c>
      <c r="H516" s="260"/>
      <c r="I516" s="366"/>
      <c r="J516" s="262">
        <f t="shared" si="49"/>
        <v>85.207499999999996</v>
      </c>
      <c r="N516" s="269"/>
    </row>
    <row r="517" spans="1:14" s="228" customFormat="1">
      <c r="A517" s="361"/>
      <c r="B517" s="361"/>
      <c r="C517" s="361">
        <v>4300</v>
      </c>
      <c r="D517" s="365" t="s">
        <v>13</v>
      </c>
      <c r="E517" s="262">
        <v>1000</v>
      </c>
      <c r="F517" s="262">
        <v>367.2</v>
      </c>
      <c r="G517" s="260">
        <f t="shared" si="63"/>
        <v>367.2</v>
      </c>
      <c r="H517" s="260"/>
      <c r="I517" s="366"/>
      <c r="J517" s="262">
        <f t="shared" si="49"/>
        <v>36.72</v>
      </c>
      <c r="N517" s="269"/>
    </row>
    <row r="518" spans="1:14" s="343" customFormat="1">
      <c r="A518" s="359"/>
      <c r="B518" s="359">
        <v>90013</v>
      </c>
      <c r="C518" s="359"/>
      <c r="D518" s="371" t="s">
        <v>66</v>
      </c>
      <c r="E518" s="227">
        <f>SUM(E519)</f>
        <v>43000</v>
      </c>
      <c r="F518" s="227">
        <f>SUM(F520)</f>
        <v>41454.089999999997</v>
      </c>
      <c r="G518" s="270">
        <f t="shared" ref="G518:I519" si="64">SUM(G519)</f>
        <v>41454.089999999997</v>
      </c>
      <c r="H518" s="270">
        <f t="shared" si="64"/>
        <v>0</v>
      </c>
      <c r="I518" s="270">
        <f t="shared" si="64"/>
        <v>0</v>
      </c>
      <c r="J518" s="227">
        <f t="shared" si="49"/>
        <v>96.404860465116272</v>
      </c>
      <c r="N518" s="269" t="str">
        <f t="shared" ref="N518:N525" si="65">IF(SUM(G518:I518)&lt;&gt;F518,"błąd","")</f>
        <v/>
      </c>
    </row>
    <row r="519" spans="1:14" s="345" customFormat="1" ht="38.25" customHeight="1">
      <c r="A519" s="360"/>
      <c r="B519" s="360"/>
      <c r="C519" s="360"/>
      <c r="D519" s="363" t="s">
        <v>243</v>
      </c>
      <c r="E519" s="260">
        <f>SUM(E520)</f>
        <v>43000</v>
      </c>
      <c r="F519" s="260">
        <f>SUM(G519:I519)</f>
        <v>41454.089999999997</v>
      </c>
      <c r="G519" s="260">
        <f t="shared" si="64"/>
        <v>41454.089999999997</v>
      </c>
      <c r="H519" s="260">
        <f t="shared" si="64"/>
        <v>0</v>
      </c>
      <c r="I519" s="260">
        <f t="shared" si="64"/>
        <v>0</v>
      </c>
      <c r="J519" s="262">
        <f t="shared" si="49"/>
        <v>96.404860465116272</v>
      </c>
    </row>
    <row r="520" spans="1:14" s="228" customFormat="1">
      <c r="A520" s="361"/>
      <c r="B520" s="361"/>
      <c r="C520" s="361">
        <v>4300</v>
      </c>
      <c r="D520" s="365" t="s">
        <v>13</v>
      </c>
      <c r="E520" s="262">
        <v>43000</v>
      </c>
      <c r="F520" s="262">
        <v>41454.089999999997</v>
      </c>
      <c r="G520" s="260">
        <f>F520</f>
        <v>41454.089999999997</v>
      </c>
      <c r="H520" s="260"/>
      <c r="I520" s="366"/>
      <c r="J520" s="262">
        <f t="shared" si="49"/>
        <v>96.404860465116272</v>
      </c>
      <c r="N520" s="269" t="str">
        <f t="shared" si="65"/>
        <v/>
      </c>
    </row>
    <row r="521" spans="1:14" s="343" customFormat="1">
      <c r="A521" s="359"/>
      <c r="B521" s="359">
        <v>90015</v>
      </c>
      <c r="C521" s="359"/>
      <c r="D521" s="371" t="s">
        <v>44</v>
      </c>
      <c r="E521" s="227">
        <f>SUM(E522+E526)</f>
        <v>218684.46</v>
      </c>
      <c r="F521" s="227">
        <f>SUM(F522+F526)</f>
        <v>215886.24999999997</v>
      </c>
      <c r="G521" s="270">
        <f>SUM(G522+G526)</f>
        <v>215886.24999999997</v>
      </c>
      <c r="H521" s="270">
        <f>SUM(H522)</f>
        <v>0</v>
      </c>
      <c r="I521" s="270">
        <f>SUM(I522)</f>
        <v>0</v>
      </c>
      <c r="J521" s="227">
        <f t="shared" si="49"/>
        <v>98.720434913390719</v>
      </c>
      <c r="N521" s="269" t="str">
        <f t="shared" si="65"/>
        <v/>
      </c>
    </row>
    <row r="522" spans="1:14" s="345" customFormat="1" ht="36.75" customHeight="1">
      <c r="A522" s="360"/>
      <c r="B522" s="360"/>
      <c r="C522" s="360"/>
      <c r="D522" s="363" t="s">
        <v>243</v>
      </c>
      <c r="E522" s="260">
        <f>SUM(E523:E525)</f>
        <v>191349.81</v>
      </c>
      <c r="F522" s="260">
        <f>SUM(G522:I522)</f>
        <v>188867.68999999997</v>
      </c>
      <c r="G522" s="260">
        <f>SUM(G523:G525)</f>
        <v>188867.68999999997</v>
      </c>
      <c r="H522" s="260">
        <f>SUM(H523:H525)</f>
        <v>0</v>
      </c>
      <c r="I522" s="260">
        <f>SUM(I523:I525)</f>
        <v>0</v>
      </c>
      <c r="J522" s="262">
        <f t="shared" si="49"/>
        <v>98.702836443892977</v>
      </c>
    </row>
    <row r="523" spans="1:14" s="228" customFormat="1">
      <c r="A523" s="361"/>
      <c r="B523" s="361"/>
      <c r="C523" s="361">
        <v>4210</v>
      </c>
      <c r="D523" s="365" t="s">
        <v>15</v>
      </c>
      <c r="E523" s="262">
        <v>11269.81</v>
      </c>
      <c r="F523" s="262">
        <v>11091.18</v>
      </c>
      <c r="G523" s="260">
        <f>F523</f>
        <v>11091.18</v>
      </c>
      <c r="H523" s="260"/>
      <c r="I523" s="366"/>
      <c r="J523" s="262">
        <f t="shared" si="49"/>
        <v>98.414968841533266</v>
      </c>
      <c r="N523" s="269" t="str">
        <f t="shared" si="65"/>
        <v/>
      </c>
    </row>
    <row r="524" spans="1:14" s="228" customFormat="1">
      <c r="A524" s="361"/>
      <c r="B524" s="361"/>
      <c r="C524" s="361">
        <v>4260</v>
      </c>
      <c r="D524" s="365" t="s">
        <v>17</v>
      </c>
      <c r="E524" s="262">
        <v>152600</v>
      </c>
      <c r="F524" s="262">
        <v>150915.79999999999</v>
      </c>
      <c r="G524" s="260">
        <f>F524</f>
        <v>150915.79999999999</v>
      </c>
      <c r="H524" s="260"/>
      <c r="I524" s="366"/>
      <c r="J524" s="262">
        <f t="shared" si="49"/>
        <v>98.896330275229346</v>
      </c>
      <c r="N524" s="269" t="str">
        <f t="shared" si="65"/>
        <v/>
      </c>
    </row>
    <row r="525" spans="1:14" s="228" customFormat="1">
      <c r="A525" s="361"/>
      <c r="B525" s="361"/>
      <c r="C525" s="361">
        <v>4270</v>
      </c>
      <c r="D525" s="365" t="s">
        <v>29</v>
      </c>
      <c r="E525" s="262">
        <v>27480</v>
      </c>
      <c r="F525" s="262">
        <v>26860.71</v>
      </c>
      <c r="G525" s="260">
        <f>F525</f>
        <v>26860.71</v>
      </c>
      <c r="H525" s="260"/>
      <c r="I525" s="366"/>
      <c r="J525" s="262">
        <f t="shared" si="49"/>
        <v>97.746397379912665</v>
      </c>
      <c r="N525" s="269" t="str">
        <f t="shared" si="65"/>
        <v/>
      </c>
    </row>
    <row r="526" spans="1:14" s="345" customFormat="1">
      <c r="A526" s="360"/>
      <c r="B526" s="360"/>
      <c r="C526" s="360"/>
      <c r="D526" s="363" t="s">
        <v>245</v>
      </c>
      <c r="E526" s="260">
        <f>E527</f>
        <v>27334.65</v>
      </c>
      <c r="F526" s="260">
        <f>F527</f>
        <v>27018.560000000001</v>
      </c>
      <c r="G526" s="260">
        <f>G527</f>
        <v>27018.560000000001</v>
      </c>
      <c r="H526" s="260">
        <f>H527</f>
        <v>0</v>
      </c>
      <c r="I526" s="260">
        <f>I527</f>
        <v>0</v>
      </c>
      <c r="J526" s="262">
        <f t="shared" si="49"/>
        <v>98.843628873974964</v>
      </c>
      <c r="N526" s="357"/>
    </row>
    <row r="527" spans="1:14" s="228" customFormat="1" ht="24">
      <c r="A527" s="361"/>
      <c r="B527" s="361"/>
      <c r="C527" s="361">
        <v>6050</v>
      </c>
      <c r="D527" s="365" t="s">
        <v>215</v>
      </c>
      <c r="E527" s="262">
        <v>27334.65</v>
      </c>
      <c r="F527" s="262">
        <v>27018.560000000001</v>
      </c>
      <c r="G527" s="260">
        <f>F527</f>
        <v>27018.560000000001</v>
      </c>
      <c r="H527" s="260"/>
      <c r="I527" s="366"/>
      <c r="J527" s="262">
        <f t="shared" si="49"/>
        <v>98.843628873974964</v>
      </c>
      <c r="N527" s="269"/>
    </row>
    <row r="528" spans="1:14" s="228" customFormat="1">
      <c r="A528" s="361"/>
      <c r="B528" s="359">
        <v>90095</v>
      </c>
      <c r="C528" s="361"/>
      <c r="D528" s="371" t="s">
        <v>35</v>
      </c>
      <c r="E528" s="227">
        <f>SUM(E529+E531+E536+E542)</f>
        <v>110333.26000000001</v>
      </c>
      <c r="F528" s="227">
        <f>SUM(F529+F531+F536+F542)</f>
        <v>108594.13</v>
      </c>
      <c r="G528" s="270">
        <f>SUM(G529+G531+G536+G542)</f>
        <v>108594.13</v>
      </c>
      <c r="H528" s="270">
        <f>SUM(H529+H531+H536)</f>
        <v>0</v>
      </c>
      <c r="I528" s="270">
        <f>SUM(I529+I531+I536)</f>
        <v>0</v>
      </c>
      <c r="J528" s="227">
        <f t="shared" si="49"/>
        <v>98.423748197053172</v>
      </c>
      <c r="N528" s="269"/>
    </row>
    <row r="529" spans="1:16" s="345" customFormat="1" ht="26.25" customHeight="1">
      <c r="A529" s="360"/>
      <c r="B529" s="360"/>
      <c r="C529" s="360"/>
      <c r="D529" s="363" t="s">
        <v>246</v>
      </c>
      <c r="E529" s="260">
        <f>SUM(E530)</f>
        <v>400</v>
      </c>
      <c r="F529" s="260">
        <f>SUM(G529:I529)</f>
        <v>390.4</v>
      </c>
      <c r="G529" s="260">
        <f>SUM(G530)</f>
        <v>390.4</v>
      </c>
      <c r="H529" s="260">
        <f>SUM(H530)</f>
        <v>0</v>
      </c>
      <c r="I529" s="260">
        <f>SUM(I530)</f>
        <v>0</v>
      </c>
      <c r="J529" s="262">
        <f t="shared" si="49"/>
        <v>97.6</v>
      </c>
    </row>
    <row r="530" spans="1:16" s="228" customFormat="1" ht="23.25" customHeight="1">
      <c r="A530" s="361"/>
      <c r="B530" s="361"/>
      <c r="C530" s="361">
        <v>3020</v>
      </c>
      <c r="D530" s="396" t="s">
        <v>83</v>
      </c>
      <c r="E530" s="262">
        <v>400</v>
      </c>
      <c r="F530" s="262">
        <v>390.4</v>
      </c>
      <c r="G530" s="260">
        <f t="shared" ref="G530:G541" si="66">F530</f>
        <v>390.4</v>
      </c>
      <c r="H530" s="260"/>
      <c r="I530" s="366"/>
      <c r="J530" s="262">
        <f t="shared" si="49"/>
        <v>97.6</v>
      </c>
      <c r="N530" s="269"/>
    </row>
    <row r="531" spans="1:16" s="345" customFormat="1" ht="24">
      <c r="A531" s="360"/>
      <c r="B531" s="360"/>
      <c r="C531" s="360"/>
      <c r="D531" s="363" t="s">
        <v>249</v>
      </c>
      <c r="E531" s="260">
        <f>SUM(E532:E535)</f>
        <v>30663</v>
      </c>
      <c r="F531" s="260">
        <f>SUM(F532:F535)</f>
        <v>30446.850000000002</v>
      </c>
      <c r="G531" s="260">
        <f>SUM(G532:G535)</f>
        <v>30446.850000000002</v>
      </c>
      <c r="H531" s="260">
        <f>SUM(H532:H535)</f>
        <v>0</v>
      </c>
      <c r="I531" s="260">
        <f>SUM(I532:I535)</f>
        <v>0</v>
      </c>
      <c r="J531" s="262">
        <f t="shared" si="49"/>
        <v>99.295078759416882</v>
      </c>
      <c r="N531" s="357"/>
    </row>
    <row r="532" spans="1:16" s="228" customFormat="1" ht="16.5" customHeight="1">
      <c r="A532" s="361"/>
      <c r="B532" s="361"/>
      <c r="C532" s="361">
        <v>4010</v>
      </c>
      <c r="D532" s="365" t="s">
        <v>20</v>
      </c>
      <c r="E532" s="262">
        <v>24070</v>
      </c>
      <c r="F532" s="262">
        <v>24060.06</v>
      </c>
      <c r="G532" s="260">
        <f t="shared" si="66"/>
        <v>24060.06</v>
      </c>
      <c r="H532" s="260"/>
      <c r="I532" s="366"/>
      <c r="J532" s="262">
        <f t="shared" si="49"/>
        <v>99.958703780639794</v>
      </c>
      <c r="N532" s="269"/>
      <c r="O532" s="356"/>
      <c r="P532" s="356"/>
    </row>
    <row r="533" spans="1:16" s="228" customFormat="1">
      <c r="A533" s="361"/>
      <c r="B533" s="361"/>
      <c r="C533" s="361">
        <v>4040</v>
      </c>
      <c r="D533" s="365" t="s">
        <v>84</v>
      </c>
      <c r="E533" s="262">
        <v>1664</v>
      </c>
      <c r="F533" s="262">
        <v>1663.27</v>
      </c>
      <c r="G533" s="260">
        <f>F533</f>
        <v>1663.27</v>
      </c>
      <c r="H533" s="260"/>
      <c r="I533" s="366"/>
      <c r="J533" s="262">
        <f t="shared" si="49"/>
        <v>99.956129807692307</v>
      </c>
      <c r="N533" s="269"/>
      <c r="O533" s="356"/>
      <c r="P533" s="356"/>
    </row>
    <row r="534" spans="1:16" s="228" customFormat="1">
      <c r="A534" s="361"/>
      <c r="B534" s="361"/>
      <c r="C534" s="361">
        <v>4110</v>
      </c>
      <c r="D534" s="365" t="s">
        <v>28</v>
      </c>
      <c r="E534" s="262">
        <v>4309</v>
      </c>
      <c r="F534" s="262">
        <v>4131.5600000000004</v>
      </c>
      <c r="G534" s="260">
        <f t="shared" si="66"/>
        <v>4131.5600000000004</v>
      </c>
      <c r="H534" s="260"/>
      <c r="I534" s="366"/>
      <c r="J534" s="262">
        <f t="shared" si="49"/>
        <v>95.88210721745186</v>
      </c>
      <c r="N534" s="269"/>
    </row>
    <row r="535" spans="1:16" s="228" customFormat="1">
      <c r="A535" s="361"/>
      <c r="B535" s="361"/>
      <c r="C535" s="361">
        <v>4120</v>
      </c>
      <c r="D535" s="365" t="s">
        <v>23</v>
      </c>
      <c r="E535" s="262">
        <v>620</v>
      </c>
      <c r="F535" s="262">
        <v>591.96</v>
      </c>
      <c r="G535" s="260">
        <f t="shared" si="66"/>
        <v>591.96</v>
      </c>
      <c r="H535" s="260"/>
      <c r="I535" s="366"/>
      <c r="J535" s="262">
        <f t="shared" si="49"/>
        <v>95.477419354838716</v>
      </c>
      <c r="N535" s="269"/>
    </row>
    <row r="536" spans="1:16" s="345" customFormat="1" ht="39.75" customHeight="1">
      <c r="A536" s="360"/>
      <c r="B536" s="360"/>
      <c r="C536" s="360"/>
      <c r="D536" s="363" t="s">
        <v>243</v>
      </c>
      <c r="E536" s="260">
        <f>SUM(E537:E541)</f>
        <v>21703.83</v>
      </c>
      <c r="F536" s="260">
        <f t="shared" ref="F536:I536" si="67">SUM(F537:F541)</f>
        <v>20262.170000000002</v>
      </c>
      <c r="G536" s="260">
        <f t="shared" si="67"/>
        <v>20262.170000000002</v>
      </c>
      <c r="H536" s="260">
        <f t="shared" si="67"/>
        <v>0</v>
      </c>
      <c r="I536" s="260">
        <f t="shared" si="67"/>
        <v>0</v>
      </c>
      <c r="J536" s="262">
        <f t="shared" si="49"/>
        <v>93.357577902149075</v>
      </c>
      <c r="N536" s="357"/>
    </row>
    <row r="537" spans="1:16" s="228" customFormat="1">
      <c r="A537" s="361"/>
      <c r="B537" s="361"/>
      <c r="C537" s="361">
        <v>4210</v>
      </c>
      <c r="D537" s="365" t="s">
        <v>15</v>
      </c>
      <c r="E537" s="262">
        <v>9994.4500000000007</v>
      </c>
      <c r="F537" s="262">
        <v>9269.01</v>
      </c>
      <c r="G537" s="260">
        <f>F537</f>
        <v>9269.01</v>
      </c>
      <c r="H537" s="260"/>
      <c r="I537" s="366"/>
      <c r="J537" s="262">
        <f>SUM(F537*100)/E537</f>
        <v>92.741571572222583</v>
      </c>
      <c r="N537" s="269"/>
    </row>
    <row r="538" spans="1:16" s="228" customFormat="1">
      <c r="A538" s="361"/>
      <c r="B538" s="361"/>
      <c r="C538" s="361">
        <v>4270</v>
      </c>
      <c r="D538" s="365" t="s">
        <v>29</v>
      </c>
      <c r="E538" s="262">
        <v>7299.5</v>
      </c>
      <c r="F538" s="262">
        <v>6599.5</v>
      </c>
      <c r="G538" s="260">
        <f>F538</f>
        <v>6599.5</v>
      </c>
      <c r="H538" s="260"/>
      <c r="I538" s="366"/>
      <c r="J538" s="262">
        <f>SUM(F538*100)/E538</f>
        <v>90.410302075484623</v>
      </c>
      <c r="N538" s="269"/>
    </row>
    <row r="539" spans="1:16" s="228" customFormat="1">
      <c r="A539" s="361"/>
      <c r="B539" s="361"/>
      <c r="C539" s="361">
        <v>4300</v>
      </c>
      <c r="D539" s="365" t="s">
        <v>13</v>
      </c>
      <c r="E539" s="262">
        <v>3115.88</v>
      </c>
      <c r="F539" s="262">
        <v>3100</v>
      </c>
      <c r="G539" s="260">
        <f>F539</f>
        <v>3100</v>
      </c>
      <c r="H539" s="260"/>
      <c r="I539" s="366"/>
      <c r="J539" s="262">
        <f>SUM(F539*100)/E539</f>
        <v>99.490352645159632</v>
      </c>
      <c r="N539" s="269"/>
    </row>
    <row r="540" spans="1:16" s="228" customFormat="1" ht="24">
      <c r="A540" s="361"/>
      <c r="B540" s="361"/>
      <c r="C540" s="361">
        <v>4440</v>
      </c>
      <c r="D540" s="365" t="s">
        <v>25</v>
      </c>
      <c r="E540" s="262">
        <v>1186</v>
      </c>
      <c r="F540" s="262">
        <v>1185.6600000000001</v>
      </c>
      <c r="G540" s="260">
        <f t="shared" si="66"/>
        <v>1185.6600000000001</v>
      </c>
      <c r="H540" s="260"/>
      <c r="I540" s="366"/>
      <c r="J540" s="262">
        <f t="shared" si="49"/>
        <v>99.971332209106251</v>
      </c>
      <c r="N540" s="269"/>
    </row>
    <row r="541" spans="1:16" s="228" customFormat="1" ht="27" customHeight="1">
      <c r="A541" s="361"/>
      <c r="B541" s="361"/>
      <c r="C541" s="403">
        <v>4520</v>
      </c>
      <c r="D541" s="435" t="s">
        <v>316</v>
      </c>
      <c r="E541" s="262">
        <v>108</v>
      </c>
      <c r="F541" s="262">
        <v>108</v>
      </c>
      <c r="G541" s="260">
        <f t="shared" si="66"/>
        <v>108</v>
      </c>
      <c r="H541" s="260"/>
      <c r="I541" s="366"/>
      <c r="J541" s="262">
        <f t="shared" si="49"/>
        <v>100</v>
      </c>
      <c r="N541" s="269"/>
    </row>
    <row r="542" spans="1:16" s="228" customFormat="1">
      <c r="A542" s="361"/>
      <c r="B542" s="361"/>
      <c r="C542" s="360"/>
      <c r="D542" s="363" t="s">
        <v>245</v>
      </c>
      <c r="E542" s="260">
        <f>SUM(E543:E543)</f>
        <v>57566.43</v>
      </c>
      <c r="F542" s="260">
        <f>SUM(F543:F543)</f>
        <v>57494.71</v>
      </c>
      <c r="G542" s="260">
        <f>SUM(G543:G543)</f>
        <v>57494.71</v>
      </c>
      <c r="H542" s="260">
        <f>SUM(H543:H543)</f>
        <v>0</v>
      </c>
      <c r="I542" s="260">
        <f>SUM(I543:I543)</f>
        <v>0</v>
      </c>
      <c r="J542" s="262">
        <f t="shared" si="49"/>
        <v>99.875413500541896</v>
      </c>
      <c r="N542" s="269"/>
    </row>
    <row r="543" spans="1:16" s="228" customFormat="1" ht="24">
      <c r="A543" s="361"/>
      <c r="B543" s="361"/>
      <c r="C543" s="361">
        <v>6050</v>
      </c>
      <c r="D543" s="365" t="s">
        <v>215</v>
      </c>
      <c r="E543" s="262">
        <v>57566.43</v>
      </c>
      <c r="F543" s="262">
        <v>57494.71</v>
      </c>
      <c r="G543" s="260">
        <f>F543</f>
        <v>57494.71</v>
      </c>
      <c r="H543" s="260"/>
      <c r="I543" s="366"/>
      <c r="J543" s="262">
        <f t="shared" si="49"/>
        <v>99.875413500541896</v>
      </c>
      <c r="N543" s="269"/>
    </row>
    <row r="544" spans="1:16" s="343" customFormat="1" ht="21.75" customHeight="1">
      <c r="A544" s="359">
        <v>921</v>
      </c>
      <c r="B544" s="359"/>
      <c r="C544" s="359"/>
      <c r="D544" s="371" t="s">
        <v>56</v>
      </c>
      <c r="E544" s="227">
        <f>SUM(E545+E548+E568+E583)</f>
        <v>405595.54</v>
      </c>
      <c r="F544" s="227">
        <f>SUM(G544:I544)</f>
        <v>400468.13</v>
      </c>
      <c r="G544" s="270">
        <f>SUM(G545+G548+G568+G583)</f>
        <v>400468.13</v>
      </c>
      <c r="H544" s="270">
        <f>SUM(H545+H548+H568+H583)</f>
        <v>0</v>
      </c>
      <c r="I544" s="270">
        <f>SUM(I545+I548+I568+I583)</f>
        <v>0</v>
      </c>
      <c r="J544" s="227">
        <f t="shared" si="49"/>
        <v>98.735831759885727</v>
      </c>
      <c r="N544" s="269"/>
    </row>
    <row r="545" spans="1:16" s="343" customFormat="1" ht="24">
      <c r="A545" s="359"/>
      <c r="B545" s="359">
        <v>92108</v>
      </c>
      <c r="C545" s="359"/>
      <c r="D545" s="371" t="s">
        <v>79</v>
      </c>
      <c r="E545" s="227">
        <f>SUM(E546)</f>
        <v>14400</v>
      </c>
      <c r="F545" s="227">
        <f t="shared" ref="F545:I545" si="68">SUM(F546)</f>
        <v>14400</v>
      </c>
      <c r="G545" s="227">
        <f t="shared" si="68"/>
        <v>14400</v>
      </c>
      <c r="H545" s="227">
        <f t="shared" si="68"/>
        <v>0</v>
      </c>
      <c r="I545" s="227">
        <f t="shared" si="68"/>
        <v>0</v>
      </c>
      <c r="J545" s="227">
        <f t="shared" si="49"/>
        <v>100</v>
      </c>
      <c r="N545" s="269"/>
    </row>
    <row r="546" spans="1:16" s="345" customFormat="1" ht="24">
      <c r="A546" s="360"/>
      <c r="B546" s="360"/>
      <c r="C546" s="360"/>
      <c r="D546" s="363" t="s">
        <v>249</v>
      </c>
      <c r="E546" s="260">
        <f>SUM(E547:E547)</f>
        <v>14400</v>
      </c>
      <c r="F546" s="260">
        <f>SUM(F547:F547)</f>
        <v>14400</v>
      </c>
      <c r="G546" s="260">
        <f>SUM(G547:G547)</f>
        <v>14400</v>
      </c>
      <c r="H546" s="260"/>
      <c r="I546" s="260"/>
      <c r="J546" s="262">
        <f t="shared" si="49"/>
        <v>100</v>
      </c>
    </row>
    <row r="547" spans="1:16" s="343" customFormat="1">
      <c r="A547" s="359"/>
      <c r="B547" s="392"/>
      <c r="C547" s="392">
        <v>4170</v>
      </c>
      <c r="D547" s="396" t="s">
        <v>62</v>
      </c>
      <c r="E547" s="397">
        <v>14400</v>
      </c>
      <c r="F547" s="397">
        <v>14400</v>
      </c>
      <c r="G547" s="260">
        <f>F547</f>
        <v>14400</v>
      </c>
      <c r="H547" s="366"/>
      <c r="I547" s="366"/>
      <c r="J547" s="262">
        <f t="shared" si="49"/>
        <v>100</v>
      </c>
      <c r="M547" s="266"/>
      <c r="N547" s="269" t="str">
        <f>IF(SUM(G547:I547)&lt;&gt;F547,"błąd","")</f>
        <v/>
      </c>
      <c r="O547" s="372"/>
      <c r="P547" s="372"/>
    </row>
    <row r="548" spans="1:16" s="343" customFormat="1" ht="24">
      <c r="A548" s="359"/>
      <c r="B548" s="359">
        <v>92109</v>
      </c>
      <c r="C548" s="359"/>
      <c r="D548" s="371" t="s">
        <v>57</v>
      </c>
      <c r="E548" s="227">
        <f>SUM(E549+E551+E556+E564)</f>
        <v>299789.09999999998</v>
      </c>
      <c r="F548" s="227">
        <f>SUM(F549+F551+F556+F564)</f>
        <v>295494.83</v>
      </c>
      <c r="G548" s="227">
        <f>SUM(G549+G551+G556+G564)</f>
        <v>295494.83</v>
      </c>
      <c r="H548" s="227">
        <f>SUM(H549+H551+H556+H564)</f>
        <v>0</v>
      </c>
      <c r="I548" s="227">
        <f>SUM(I549+I551+I556+I564)</f>
        <v>0</v>
      </c>
      <c r="J548" s="227">
        <f t="shared" si="49"/>
        <v>98.567569668143378</v>
      </c>
      <c r="N548" s="269" t="str">
        <f>IF(SUM(G548:I548)&lt;&gt;F548,"błąd","")</f>
        <v/>
      </c>
    </row>
    <row r="549" spans="1:16" s="345" customFormat="1" ht="25.5" customHeight="1">
      <c r="A549" s="360"/>
      <c r="B549" s="360"/>
      <c r="C549" s="360"/>
      <c r="D549" s="363" t="s">
        <v>250</v>
      </c>
      <c r="E549" s="260">
        <f>SUM(E550)</f>
        <v>200</v>
      </c>
      <c r="F549" s="260">
        <f>SUM(G549:I549)</f>
        <v>196.36</v>
      </c>
      <c r="G549" s="260">
        <f>SUM(G550)</f>
        <v>196.36</v>
      </c>
      <c r="H549" s="260">
        <f>SUM(H550)</f>
        <v>0</v>
      </c>
      <c r="I549" s="260">
        <f>SUM(I550)</f>
        <v>0</v>
      </c>
      <c r="J549" s="262">
        <f t="shared" si="49"/>
        <v>98.18</v>
      </c>
    </row>
    <row r="550" spans="1:16" s="343" customFormat="1" ht="25.5" customHeight="1">
      <c r="A550" s="359"/>
      <c r="B550" s="359"/>
      <c r="C550" s="361">
        <v>3020</v>
      </c>
      <c r="D550" s="365" t="s">
        <v>83</v>
      </c>
      <c r="E550" s="262">
        <v>200</v>
      </c>
      <c r="F550" s="262">
        <v>196.36</v>
      </c>
      <c r="G550" s="260">
        <f>F550</f>
        <v>196.36</v>
      </c>
      <c r="H550" s="260"/>
      <c r="I550" s="260"/>
      <c r="J550" s="262">
        <f t="shared" si="49"/>
        <v>98.18</v>
      </c>
      <c r="N550" s="269"/>
    </row>
    <row r="551" spans="1:16" s="345" customFormat="1" ht="24">
      <c r="A551" s="360"/>
      <c r="B551" s="360"/>
      <c r="C551" s="360"/>
      <c r="D551" s="363" t="s">
        <v>244</v>
      </c>
      <c r="E551" s="260">
        <f>SUM(E552:E555)</f>
        <v>34700</v>
      </c>
      <c r="F551" s="260">
        <f>SUM(F552:F555)</f>
        <v>34114.990000000005</v>
      </c>
      <c r="G551" s="260">
        <f>SUM(G552:G555)</f>
        <v>34114.990000000005</v>
      </c>
      <c r="H551" s="260">
        <f>SUM(H552:H555)</f>
        <v>0</v>
      </c>
      <c r="I551" s="260">
        <f>SUM(I552:I555)</f>
        <v>0</v>
      </c>
      <c r="J551" s="262">
        <f t="shared" si="49"/>
        <v>98.314092219020182</v>
      </c>
    </row>
    <row r="552" spans="1:16" s="343" customFormat="1" ht="17.25" customHeight="1">
      <c r="A552" s="359"/>
      <c r="B552" s="359"/>
      <c r="C552" s="361">
        <v>4010</v>
      </c>
      <c r="D552" s="365" t="s">
        <v>20</v>
      </c>
      <c r="E552" s="262">
        <v>27032</v>
      </c>
      <c r="F552" s="262">
        <v>26678</v>
      </c>
      <c r="G552" s="260">
        <f t="shared" ref="G552:G563" si="69">F552</f>
        <v>26678</v>
      </c>
      <c r="H552" s="260"/>
      <c r="I552" s="260"/>
      <c r="J552" s="262">
        <f t="shared" si="49"/>
        <v>98.690440958863576</v>
      </c>
      <c r="N552" s="269"/>
    </row>
    <row r="553" spans="1:16" s="343" customFormat="1">
      <c r="A553" s="359"/>
      <c r="B553" s="359"/>
      <c r="C553" s="361">
        <v>4040</v>
      </c>
      <c r="D553" s="365" t="s">
        <v>21</v>
      </c>
      <c r="E553" s="262">
        <v>1968</v>
      </c>
      <c r="F553" s="262">
        <v>1967.62</v>
      </c>
      <c r="G553" s="260">
        <f t="shared" si="69"/>
        <v>1967.62</v>
      </c>
      <c r="H553" s="260"/>
      <c r="I553" s="260"/>
      <c r="J553" s="262">
        <f t="shared" si="49"/>
        <v>99.980691056910572</v>
      </c>
      <c r="N553" s="269"/>
    </row>
    <row r="554" spans="1:16" s="343" customFormat="1">
      <c r="A554" s="359"/>
      <c r="B554" s="359"/>
      <c r="C554" s="361">
        <v>4110</v>
      </c>
      <c r="D554" s="365" t="s">
        <v>28</v>
      </c>
      <c r="E554" s="262">
        <v>4950</v>
      </c>
      <c r="F554" s="262">
        <v>4783.96</v>
      </c>
      <c r="G554" s="260">
        <f t="shared" si="69"/>
        <v>4783.96</v>
      </c>
      <c r="H554" s="260"/>
      <c r="I554" s="260"/>
      <c r="J554" s="262">
        <f>SUM(F554*100)/E554</f>
        <v>96.645656565656566</v>
      </c>
      <c r="N554" s="269"/>
      <c r="O554" s="372"/>
      <c r="P554" s="372"/>
    </row>
    <row r="555" spans="1:16" s="343" customFormat="1">
      <c r="A555" s="359"/>
      <c r="B555" s="392"/>
      <c r="C555" s="392">
        <v>4120</v>
      </c>
      <c r="D555" s="365" t="s">
        <v>23</v>
      </c>
      <c r="E555" s="397">
        <v>750</v>
      </c>
      <c r="F555" s="397">
        <v>685.41</v>
      </c>
      <c r="G555" s="260">
        <f t="shared" si="69"/>
        <v>685.41</v>
      </c>
      <c r="H555" s="260"/>
      <c r="I555" s="260"/>
      <c r="J555" s="262">
        <f>SUM(F555*100)/E555</f>
        <v>91.388000000000005</v>
      </c>
      <c r="M555" s="266"/>
      <c r="N555" s="269" t="str">
        <f>IF(SUM(G555:I555)&lt;&gt;F555,"błąd","")</f>
        <v/>
      </c>
    </row>
    <row r="556" spans="1:16" s="345" customFormat="1" ht="35.25" customHeight="1">
      <c r="A556" s="360"/>
      <c r="B556" s="360"/>
      <c r="C556" s="360"/>
      <c r="D556" s="363" t="s">
        <v>243</v>
      </c>
      <c r="E556" s="260">
        <f>SUM(E557:E563)</f>
        <v>72861.540000000008</v>
      </c>
      <c r="F556" s="260">
        <f>SUM(F557:F563)</f>
        <v>69376.55</v>
      </c>
      <c r="G556" s="260">
        <f>SUM(G557:G563)</f>
        <v>69376.55</v>
      </c>
      <c r="H556" s="260">
        <f>SUM(H557:H563)</f>
        <v>0</v>
      </c>
      <c r="I556" s="260">
        <f>SUM(I557:I563)</f>
        <v>0</v>
      </c>
      <c r="J556" s="262">
        <f>SUM(F556*100)/E556</f>
        <v>95.216969062141686</v>
      </c>
    </row>
    <row r="557" spans="1:16" s="228" customFormat="1">
      <c r="A557" s="361"/>
      <c r="B557" s="361"/>
      <c r="C557" s="361">
        <v>4210</v>
      </c>
      <c r="D557" s="365" t="s">
        <v>15</v>
      </c>
      <c r="E557" s="262">
        <v>55741.54</v>
      </c>
      <c r="F557" s="262">
        <v>54527.93</v>
      </c>
      <c r="G557" s="260">
        <f t="shared" si="69"/>
        <v>54527.93</v>
      </c>
      <c r="H557" s="260"/>
      <c r="I557" s="260"/>
      <c r="J557" s="262">
        <f t="shared" ref="J557:J622" si="70">SUM(F557*100)/E557</f>
        <v>97.822790687160776</v>
      </c>
      <c r="M557" s="266"/>
      <c r="N557" s="269" t="str">
        <f>IF(SUM(G557:I557)&lt;&gt;F557,"błąd","")</f>
        <v/>
      </c>
    </row>
    <row r="558" spans="1:16" s="228" customFormat="1">
      <c r="A558" s="361"/>
      <c r="B558" s="361"/>
      <c r="C558" s="361">
        <v>4260</v>
      </c>
      <c r="D558" s="365" t="s">
        <v>17</v>
      </c>
      <c r="E558" s="262">
        <v>8200</v>
      </c>
      <c r="F558" s="262">
        <v>7796.55</v>
      </c>
      <c r="G558" s="260">
        <f t="shared" si="69"/>
        <v>7796.55</v>
      </c>
      <c r="H558" s="260"/>
      <c r="I558" s="260"/>
      <c r="J558" s="262">
        <f t="shared" si="70"/>
        <v>95.079878048780486</v>
      </c>
      <c r="M558" s="266"/>
      <c r="N558" s="269" t="str">
        <f>IF(SUM(G558:I558)&lt;&gt;F558,"błąd","")</f>
        <v/>
      </c>
    </row>
    <row r="559" spans="1:16" s="228" customFormat="1">
      <c r="A559" s="361"/>
      <c r="B559" s="361"/>
      <c r="C559" s="361">
        <v>4270</v>
      </c>
      <c r="D559" s="365" t="s">
        <v>29</v>
      </c>
      <c r="E559" s="262">
        <v>2560</v>
      </c>
      <c r="F559" s="262">
        <v>1760</v>
      </c>
      <c r="G559" s="260">
        <f t="shared" si="69"/>
        <v>1760</v>
      </c>
      <c r="H559" s="260"/>
      <c r="I559" s="260"/>
      <c r="J559" s="262">
        <f t="shared" si="70"/>
        <v>68.75</v>
      </c>
      <c r="M559" s="266"/>
      <c r="N559" s="269"/>
    </row>
    <row r="560" spans="1:16" s="228" customFormat="1">
      <c r="A560" s="361"/>
      <c r="B560" s="361"/>
      <c r="C560" s="361">
        <v>4300</v>
      </c>
      <c r="D560" s="365" t="s">
        <v>13</v>
      </c>
      <c r="E560" s="262">
        <v>2980</v>
      </c>
      <c r="F560" s="262">
        <v>1919.75</v>
      </c>
      <c r="G560" s="260">
        <f t="shared" si="69"/>
        <v>1919.75</v>
      </c>
      <c r="H560" s="260"/>
      <c r="I560" s="260"/>
      <c r="J560" s="262">
        <f t="shared" si="70"/>
        <v>64.421140939597322</v>
      </c>
      <c r="M560" s="266"/>
      <c r="N560" s="269" t="str">
        <f>IF(SUM(G560:I560)&lt;&gt;F560,"błąd","")</f>
        <v/>
      </c>
    </row>
    <row r="561" spans="1:16" s="228" customFormat="1">
      <c r="A561" s="361"/>
      <c r="B561" s="361"/>
      <c r="C561" s="361">
        <v>4430</v>
      </c>
      <c r="D561" s="365" t="s">
        <v>4</v>
      </c>
      <c r="E561" s="262">
        <v>1350</v>
      </c>
      <c r="F561" s="262">
        <v>1343.79</v>
      </c>
      <c r="G561" s="260">
        <f t="shared" si="69"/>
        <v>1343.79</v>
      </c>
      <c r="H561" s="260"/>
      <c r="I561" s="260"/>
      <c r="J561" s="262">
        <f t="shared" si="70"/>
        <v>99.54</v>
      </c>
      <c r="M561" s="266"/>
      <c r="N561" s="269" t="str">
        <f>IF(SUM(G561:I561)&lt;&gt;F561,"błąd","")</f>
        <v/>
      </c>
    </row>
    <row r="562" spans="1:16" s="228" customFormat="1" ht="24">
      <c r="A562" s="361"/>
      <c r="B562" s="361"/>
      <c r="C562" s="361">
        <v>4440</v>
      </c>
      <c r="D562" s="365" t="s">
        <v>25</v>
      </c>
      <c r="E562" s="262">
        <v>950</v>
      </c>
      <c r="F562" s="262">
        <v>948.53</v>
      </c>
      <c r="G562" s="260">
        <f t="shared" si="69"/>
        <v>948.53</v>
      </c>
      <c r="H562" s="260"/>
      <c r="I562" s="260"/>
      <c r="J562" s="262">
        <f t="shared" si="70"/>
        <v>99.845263157894735</v>
      </c>
      <c r="M562" s="266"/>
      <c r="N562" s="269"/>
    </row>
    <row r="563" spans="1:16" s="139" customFormat="1" ht="27" customHeight="1">
      <c r="A563" s="403"/>
      <c r="B563" s="403"/>
      <c r="C563" s="403">
        <v>4520</v>
      </c>
      <c r="D563" s="435" t="s">
        <v>316</v>
      </c>
      <c r="E563" s="130">
        <v>1080</v>
      </c>
      <c r="F563" s="130">
        <v>1080</v>
      </c>
      <c r="G563" s="126">
        <f t="shared" si="69"/>
        <v>1080</v>
      </c>
      <c r="H563" s="126"/>
      <c r="I563" s="126"/>
      <c r="J563" s="130">
        <f t="shared" si="70"/>
        <v>100</v>
      </c>
      <c r="M563" s="131"/>
      <c r="N563" s="122"/>
    </row>
    <row r="564" spans="1:16" s="139" customFormat="1">
      <c r="A564" s="403"/>
      <c r="B564" s="403"/>
      <c r="C564" s="405"/>
      <c r="D564" s="363" t="s">
        <v>245</v>
      </c>
      <c r="E564" s="126">
        <f>SUM(E565:E567)</f>
        <v>192027.56</v>
      </c>
      <c r="F564" s="126">
        <f>SUM(F565:F567)</f>
        <v>191806.93</v>
      </c>
      <c r="G564" s="126">
        <f>SUM(G565:G567)</f>
        <v>191806.93</v>
      </c>
      <c r="H564" s="126">
        <f>SUM(H565:H567)</f>
        <v>0</v>
      </c>
      <c r="I564" s="126">
        <f>SUM(I565:I567)</f>
        <v>0</v>
      </c>
      <c r="J564" s="130">
        <f t="shared" si="70"/>
        <v>99.885105033881601</v>
      </c>
      <c r="M564" s="131"/>
      <c r="N564" s="122"/>
    </row>
    <row r="565" spans="1:16" s="139" customFormat="1" ht="24">
      <c r="A565" s="403"/>
      <c r="B565" s="403"/>
      <c r="C565" s="403">
        <v>6050</v>
      </c>
      <c r="D565" s="365" t="s">
        <v>215</v>
      </c>
      <c r="E565" s="130">
        <v>3844.23</v>
      </c>
      <c r="F565" s="130">
        <v>3623.6</v>
      </c>
      <c r="G565" s="126">
        <f>F565</f>
        <v>3623.6</v>
      </c>
      <c r="H565" s="126"/>
      <c r="I565" s="126"/>
      <c r="J565" s="130">
        <f t="shared" si="70"/>
        <v>94.260749226763224</v>
      </c>
      <c r="M565" s="131"/>
      <c r="N565" s="122"/>
    </row>
    <row r="566" spans="1:16" s="139" customFormat="1" ht="24">
      <c r="A566" s="403"/>
      <c r="B566" s="403"/>
      <c r="C566" s="403">
        <v>6057</v>
      </c>
      <c r="D566" s="365" t="s">
        <v>215</v>
      </c>
      <c r="E566" s="130">
        <v>119741.05</v>
      </c>
      <c r="F566" s="130">
        <v>119741.05</v>
      </c>
      <c r="G566" s="126">
        <f>F566</f>
        <v>119741.05</v>
      </c>
      <c r="H566" s="126"/>
      <c r="I566" s="126"/>
      <c r="J566" s="130">
        <f t="shared" si="70"/>
        <v>100</v>
      </c>
      <c r="M566" s="131"/>
      <c r="N566" s="122"/>
    </row>
    <row r="567" spans="1:16" s="139" customFormat="1" ht="24">
      <c r="A567" s="403"/>
      <c r="B567" s="403"/>
      <c r="C567" s="403">
        <v>6059</v>
      </c>
      <c r="D567" s="365" t="s">
        <v>215</v>
      </c>
      <c r="E567" s="130">
        <v>68442.28</v>
      </c>
      <c r="F567" s="130">
        <v>68442.28</v>
      </c>
      <c r="G567" s="126">
        <f>F567</f>
        <v>68442.28</v>
      </c>
      <c r="H567" s="126"/>
      <c r="I567" s="126"/>
      <c r="J567" s="130">
        <f t="shared" si="70"/>
        <v>100</v>
      </c>
      <c r="M567" s="131"/>
      <c r="N567" s="122"/>
    </row>
    <row r="568" spans="1:16" s="343" customFormat="1" ht="10.5" customHeight="1">
      <c r="A568" s="359"/>
      <c r="B568" s="359">
        <v>92116</v>
      </c>
      <c r="C568" s="359"/>
      <c r="D568" s="371" t="s">
        <v>45</v>
      </c>
      <c r="E568" s="227">
        <f>E569+E574</f>
        <v>68700</v>
      </c>
      <c r="F568" s="227">
        <f>SUM(G568:I568)</f>
        <v>68047.87</v>
      </c>
      <c r="G568" s="270">
        <f>G569+G574</f>
        <v>68047.87</v>
      </c>
      <c r="H568" s="270">
        <f>H569+H574</f>
        <v>0</v>
      </c>
      <c r="I568" s="270">
        <f>I569+I574</f>
        <v>0</v>
      </c>
      <c r="J568" s="227">
        <f t="shared" si="70"/>
        <v>99.050756914119361</v>
      </c>
      <c r="N568" s="269" t="str">
        <f t="shared" ref="N568:N582" si="71">IF(SUM(G568:I568)&lt;&gt;F568,"błąd","")</f>
        <v/>
      </c>
    </row>
    <row r="569" spans="1:16" s="345" customFormat="1" ht="25.5" customHeight="1">
      <c r="A569" s="360"/>
      <c r="B569" s="360"/>
      <c r="C569" s="360"/>
      <c r="D569" s="363" t="s">
        <v>249</v>
      </c>
      <c r="E569" s="260">
        <f>SUM(E570:E573)</f>
        <v>51700</v>
      </c>
      <c r="F569" s="260">
        <f>SUM(F570:F573)</f>
        <v>51637.79</v>
      </c>
      <c r="G569" s="260">
        <f>SUM(G570:G573)</f>
        <v>51637.79</v>
      </c>
      <c r="H569" s="260">
        <f>SUM(H570:H573)</f>
        <v>0</v>
      </c>
      <c r="I569" s="260">
        <f>SUM(I570:I573)</f>
        <v>0</v>
      </c>
      <c r="J569" s="262">
        <f t="shared" si="70"/>
        <v>99.879671179883943</v>
      </c>
    </row>
    <row r="570" spans="1:16" s="228" customFormat="1" ht="16.5" customHeight="1">
      <c r="A570" s="361"/>
      <c r="B570" s="361"/>
      <c r="C570" s="361">
        <v>4010</v>
      </c>
      <c r="D570" s="365" t="s">
        <v>27</v>
      </c>
      <c r="E570" s="262">
        <v>40330</v>
      </c>
      <c r="F570" s="262">
        <v>40330</v>
      </c>
      <c r="G570" s="260">
        <f>F570</f>
        <v>40330</v>
      </c>
      <c r="H570" s="260"/>
      <c r="I570" s="260"/>
      <c r="J570" s="262">
        <f t="shared" si="70"/>
        <v>100</v>
      </c>
      <c r="N570" s="269" t="str">
        <f t="shared" si="71"/>
        <v/>
      </c>
    </row>
    <row r="571" spans="1:16" s="228" customFormat="1">
      <c r="A571" s="361"/>
      <c r="B571" s="361"/>
      <c r="C571" s="361">
        <v>4040</v>
      </c>
      <c r="D571" s="365" t="s">
        <v>84</v>
      </c>
      <c r="E571" s="262">
        <v>3158</v>
      </c>
      <c r="F571" s="262">
        <v>3157.92</v>
      </c>
      <c r="G571" s="260">
        <f t="shared" ref="G571:G582" si="72">F571</f>
        <v>3157.92</v>
      </c>
      <c r="H571" s="260"/>
      <c r="I571" s="260"/>
      <c r="J571" s="262">
        <f t="shared" si="70"/>
        <v>99.997466751108291</v>
      </c>
      <c r="N571" s="269" t="str">
        <f t="shared" si="71"/>
        <v/>
      </c>
      <c r="O571" s="356"/>
      <c r="P571" s="356"/>
    </row>
    <row r="572" spans="1:16" s="228" customFormat="1">
      <c r="A572" s="361"/>
      <c r="B572" s="361"/>
      <c r="C572" s="361">
        <v>4110</v>
      </c>
      <c r="D572" s="365" t="s">
        <v>28</v>
      </c>
      <c r="E572" s="262">
        <v>7442</v>
      </c>
      <c r="F572" s="262">
        <v>7436.43</v>
      </c>
      <c r="G572" s="260">
        <f t="shared" si="72"/>
        <v>7436.43</v>
      </c>
      <c r="H572" s="260"/>
      <c r="I572" s="260"/>
      <c r="J572" s="262">
        <f t="shared" si="70"/>
        <v>99.925154528352593</v>
      </c>
      <c r="K572" s="394">
        <f>SUM(E570:E573)</f>
        <v>51700</v>
      </c>
      <c r="L572" s="394">
        <f>SUM(F570:F573)</f>
        <v>51637.79</v>
      </c>
      <c r="N572" s="269" t="str">
        <f t="shared" si="71"/>
        <v/>
      </c>
    </row>
    <row r="573" spans="1:16" s="228" customFormat="1">
      <c r="A573" s="361"/>
      <c r="B573" s="361"/>
      <c r="C573" s="361">
        <v>4120</v>
      </c>
      <c r="D573" s="365" t="s">
        <v>23</v>
      </c>
      <c r="E573" s="262">
        <v>770</v>
      </c>
      <c r="F573" s="262">
        <v>713.44</v>
      </c>
      <c r="G573" s="260">
        <f t="shared" si="72"/>
        <v>713.44</v>
      </c>
      <c r="H573" s="260"/>
      <c r="I573" s="260"/>
      <c r="J573" s="262">
        <f t="shared" si="70"/>
        <v>92.654545454545456</v>
      </c>
      <c r="N573" s="269" t="str">
        <f t="shared" si="71"/>
        <v/>
      </c>
    </row>
    <row r="574" spans="1:16" s="345" customFormat="1" ht="37.5" customHeight="1">
      <c r="A574" s="360"/>
      <c r="B574" s="360"/>
      <c r="C574" s="360"/>
      <c r="D574" s="363" t="s">
        <v>243</v>
      </c>
      <c r="E574" s="260">
        <f>SUM(E575:E582)</f>
        <v>17000</v>
      </c>
      <c r="F574" s="260">
        <f>SUM(F575:F582)</f>
        <v>16410.080000000002</v>
      </c>
      <c r="G574" s="260">
        <f>SUM(G575:G582)</f>
        <v>16410.080000000002</v>
      </c>
      <c r="H574" s="260">
        <f>SUM(H575:H582)</f>
        <v>0</v>
      </c>
      <c r="I574" s="260">
        <f>SUM(I575:I582)</f>
        <v>0</v>
      </c>
      <c r="J574" s="262">
        <f t="shared" si="70"/>
        <v>96.529882352941186</v>
      </c>
      <c r="N574" s="357"/>
    </row>
    <row r="575" spans="1:16" s="228" customFormat="1">
      <c r="A575" s="361"/>
      <c r="B575" s="361"/>
      <c r="C575" s="361">
        <v>4210</v>
      </c>
      <c r="D575" s="365" t="s">
        <v>15</v>
      </c>
      <c r="E575" s="262">
        <v>7720</v>
      </c>
      <c r="F575" s="262">
        <v>7648.77</v>
      </c>
      <c r="G575" s="260">
        <f t="shared" si="72"/>
        <v>7648.77</v>
      </c>
      <c r="H575" s="260"/>
      <c r="I575" s="260"/>
      <c r="J575" s="262">
        <f t="shared" si="70"/>
        <v>99.077331606217612</v>
      </c>
      <c r="N575" s="269" t="str">
        <f t="shared" si="71"/>
        <v/>
      </c>
    </row>
    <row r="576" spans="1:16" s="228" customFormat="1" ht="24">
      <c r="A576" s="361"/>
      <c r="B576" s="361"/>
      <c r="C576" s="361">
        <v>4240</v>
      </c>
      <c r="D576" s="365" t="s">
        <v>331</v>
      </c>
      <c r="E576" s="262">
        <v>3500</v>
      </c>
      <c r="F576" s="262">
        <v>3499.78</v>
      </c>
      <c r="G576" s="260">
        <f t="shared" si="72"/>
        <v>3499.78</v>
      </c>
      <c r="H576" s="260"/>
      <c r="I576" s="260"/>
      <c r="J576" s="262">
        <f t="shared" si="70"/>
        <v>99.99371428571429</v>
      </c>
      <c r="N576" s="269" t="str">
        <f t="shared" si="71"/>
        <v/>
      </c>
    </row>
    <row r="577" spans="1:14" s="228" customFormat="1">
      <c r="A577" s="361"/>
      <c r="B577" s="361"/>
      <c r="C577" s="361">
        <v>4260</v>
      </c>
      <c r="D577" s="365" t="s">
        <v>17</v>
      </c>
      <c r="E577" s="262">
        <v>1634</v>
      </c>
      <c r="F577" s="262">
        <v>1570.05</v>
      </c>
      <c r="G577" s="260">
        <f t="shared" si="72"/>
        <v>1570.05</v>
      </c>
      <c r="H577" s="260"/>
      <c r="I577" s="260"/>
      <c r="J577" s="262">
        <f t="shared" si="70"/>
        <v>96.086291309669519</v>
      </c>
      <c r="N577" s="269" t="str">
        <f t="shared" si="71"/>
        <v/>
      </c>
    </row>
    <row r="578" spans="1:14" s="228" customFormat="1">
      <c r="A578" s="361"/>
      <c r="B578" s="361"/>
      <c r="C578" s="361">
        <v>4300</v>
      </c>
      <c r="D578" s="365" t="s">
        <v>13</v>
      </c>
      <c r="E578" s="262">
        <v>2350</v>
      </c>
      <c r="F578" s="262">
        <v>1905.77</v>
      </c>
      <c r="G578" s="260">
        <f t="shared" si="72"/>
        <v>1905.77</v>
      </c>
      <c r="H578" s="260"/>
      <c r="I578" s="260"/>
      <c r="J578" s="262">
        <f t="shared" si="70"/>
        <v>81.096595744680855</v>
      </c>
      <c r="N578" s="269" t="str">
        <f t="shared" si="71"/>
        <v/>
      </c>
    </row>
    <row r="579" spans="1:14" s="228" customFormat="1" ht="26.25" customHeight="1">
      <c r="A579" s="361"/>
      <c r="B579" s="361"/>
      <c r="C579" s="361">
        <v>4360</v>
      </c>
      <c r="D579" s="365" t="s">
        <v>308</v>
      </c>
      <c r="E579" s="262">
        <v>530</v>
      </c>
      <c r="F579" s="262">
        <v>529.85</v>
      </c>
      <c r="G579" s="260">
        <f>F579</f>
        <v>529.85</v>
      </c>
      <c r="H579" s="260"/>
      <c r="I579" s="260"/>
      <c r="J579" s="262">
        <f t="shared" si="70"/>
        <v>99.971698113207552</v>
      </c>
      <c r="N579" s="269" t="str">
        <f t="shared" si="71"/>
        <v/>
      </c>
    </row>
    <row r="580" spans="1:14" s="228" customFormat="1">
      <c r="A580" s="361"/>
      <c r="B580" s="361"/>
      <c r="C580" s="361">
        <v>4410</v>
      </c>
      <c r="D580" s="365" t="s">
        <v>24</v>
      </c>
      <c r="E580" s="262">
        <v>30</v>
      </c>
      <c r="F580" s="262">
        <v>23.4</v>
      </c>
      <c r="G580" s="260">
        <f t="shared" si="72"/>
        <v>23.4</v>
      </c>
      <c r="H580" s="260"/>
      <c r="I580" s="260"/>
      <c r="J580" s="262">
        <f t="shared" si="70"/>
        <v>78</v>
      </c>
      <c r="N580" s="269" t="str">
        <f t="shared" si="71"/>
        <v/>
      </c>
    </row>
    <row r="581" spans="1:14" s="228" customFormat="1" ht="24">
      <c r="A581" s="361"/>
      <c r="B581" s="361"/>
      <c r="C581" s="361">
        <v>4440</v>
      </c>
      <c r="D581" s="365" t="s">
        <v>25</v>
      </c>
      <c r="E581" s="262">
        <v>1186</v>
      </c>
      <c r="F581" s="262">
        <v>1185.6600000000001</v>
      </c>
      <c r="G581" s="260">
        <f t="shared" si="72"/>
        <v>1185.6600000000001</v>
      </c>
      <c r="H581" s="260"/>
      <c r="I581" s="260"/>
      <c r="J581" s="262">
        <f t="shared" si="70"/>
        <v>99.971332209106251</v>
      </c>
      <c r="N581" s="269" t="str">
        <f t="shared" si="71"/>
        <v/>
      </c>
    </row>
    <row r="582" spans="1:14" s="228" customFormat="1" ht="24">
      <c r="A582" s="361"/>
      <c r="B582" s="361"/>
      <c r="C582" s="403">
        <v>4700</v>
      </c>
      <c r="D582" s="183" t="s">
        <v>86</v>
      </c>
      <c r="E582" s="262">
        <v>50</v>
      </c>
      <c r="F582" s="262">
        <v>46.8</v>
      </c>
      <c r="G582" s="260">
        <f t="shared" si="72"/>
        <v>46.8</v>
      </c>
      <c r="H582" s="260"/>
      <c r="I582" s="260"/>
      <c r="J582" s="262">
        <f t="shared" si="70"/>
        <v>93.6</v>
      </c>
      <c r="N582" s="269" t="str">
        <f t="shared" si="71"/>
        <v/>
      </c>
    </row>
    <row r="583" spans="1:14" s="228" customFormat="1">
      <c r="A583" s="361"/>
      <c r="B583" s="359">
        <v>92195</v>
      </c>
      <c r="C583" s="361"/>
      <c r="D583" s="371" t="s">
        <v>35</v>
      </c>
      <c r="E583" s="227">
        <f>SUM(E584)</f>
        <v>22706.440000000002</v>
      </c>
      <c r="F583" s="227">
        <f>SUM(F584)</f>
        <v>22525.43</v>
      </c>
      <c r="G583" s="227">
        <f>SUM(G584)</f>
        <v>22525.43</v>
      </c>
      <c r="H583" s="227">
        <f>SUM(H584)</f>
        <v>0</v>
      </c>
      <c r="I583" s="227">
        <f>SUM(I584)</f>
        <v>0</v>
      </c>
      <c r="J583" s="227">
        <f t="shared" si="70"/>
        <v>99.202825277762599</v>
      </c>
      <c r="N583" s="269"/>
    </row>
    <row r="584" spans="1:14" s="136" customFormat="1" ht="36">
      <c r="A584" s="405"/>
      <c r="B584" s="405"/>
      <c r="C584" s="405"/>
      <c r="D584" s="363" t="s">
        <v>243</v>
      </c>
      <c r="E584" s="126">
        <f>SUM(E585:E588)</f>
        <v>22706.440000000002</v>
      </c>
      <c r="F584" s="126">
        <f t="shared" ref="F584:I584" si="73">SUM(F585:F588)</f>
        <v>22525.43</v>
      </c>
      <c r="G584" s="126">
        <f t="shared" si="73"/>
        <v>22525.43</v>
      </c>
      <c r="H584" s="126">
        <f t="shared" si="73"/>
        <v>0</v>
      </c>
      <c r="I584" s="126">
        <f t="shared" si="73"/>
        <v>0</v>
      </c>
      <c r="J584" s="130">
        <f t="shared" si="70"/>
        <v>99.202825277762599</v>
      </c>
      <c r="N584" s="433"/>
    </row>
    <row r="585" spans="1:14" s="136" customFormat="1" ht="12.75" customHeight="1">
      <c r="A585" s="405"/>
      <c r="B585" s="405"/>
      <c r="C585" s="361">
        <v>4210</v>
      </c>
      <c r="D585" s="365" t="s">
        <v>15</v>
      </c>
      <c r="E585" s="130">
        <v>7714</v>
      </c>
      <c r="F585" s="130">
        <v>7677.93</v>
      </c>
      <c r="G585" s="126">
        <f>F585</f>
        <v>7677.93</v>
      </c>
      <c r="H585" s="126"/>
      <c r="I585" s="126"/>
      <c r="J585" s="130">
        <f t="shared" si="70"/>
        <v>99.532408607726211</v>
      </c>
      <c r="N585" s="433"/>
    </row>
    <row r="586" spans="1:14" s="136" customFormat="1" ht="13.5" customHeight="1">
      <c r="A586" s="405"/>
      <c r="B586" s="405"/>
      <c r="C586" s="465">
        <v>4220</v>
      </c>
      <c r="D586" s="365" t="s">
        <v>39</v>
      </c>
      <c r="E586" s="130">
        <v>3133</v>
      </c>
      <c r="F586" s="130">
        <v>3132.23</v>
      </c>
      <c r="G586" s="126">
        <f t="shared" ref="G586:G588" si="74">F586</f>
        <v>3132.23</v>
      </c>
      <c r="H586" s="126"/>
      <c r="I586" s="126"/>
      <c r="J586" s="130">
        <f t="shared" si="70"/>
        <v>99.975422917331628</v>
      </c>
      <c r="N586" s="433"/>
    </row>
    <row r="587" spans="1:14" s="139" customFormat="1" ht="13.5" customHeight="1">
      <c r="A587" s="403"/>
      <c r="B587" s="403"/>
      <c r="C587" s="403">
        <v>4300</v>
      </c>
      <c r="D587" s="183" t="s">
        <v>13</v>
      </c>
      <c r="E587" s="130">
        <v>11805.44</v>
      </c>
      <c r="F587" s="130">
        <v>11661.8</v>
      </c>
      <c r="G587" s="126">
        <f t="shared" si="74"/>
        <v>11661.8</v>
      </c>
      <c r="H587" s="126"/>
      <c r="I587" s="126"/>
      <c r="J587" s="130">
        <f t="shared" si="70"/>
        <v>98.783272796270197</v>
      </c>
      <c r="N587" s="122"/>
    </row>
    <row r="588" spans="1:14" s="139" customFormat="1" ht="13.5" customHeight="1">
      <c r="A588" s="403"/>
      <c r="B588" s="403"/>
      <c r="C588" s="361">
        <v>4430</v>
      </c>
      <c r="D588" s="365" t="s">
        <v>4</v>
      </c>
      <c r="E588" s="130">
        <v>54</v>
      </c>
      <c r="F588" s="130">
        <v>53.47</v>
      </c>
      <c r="G588" s="126">
        <f t="shared" si="74"/>
        <v>53.47</v>
      </c>
      <c r="H588" s="126"/>
      <c r="I588" s="126"/>
      <c r="J588" s="130">
        <f t="shared" si="70"/>
        <v>99.018518518518519</v>
      </c>
      <c r="N588" s="122"/>
    </row>
    <row r="589" spans="1:14" s="343" customFormat="1">
      <c r="A589" s="359">
        <v>926</v>
      </c>
      <c r="B589" s="359"/>
      <c r="C589" s="359"/>
      <c r="D589" s="371" t="s">
        <v>261</v>
      </c>
      <c r="E589" s="227">
        <f>E590+E607</f>
        <v>166405</v>
      </c>
      <c r="F589" s="227">
        <f>F590+F607</f>
        <v>166315.34</v>
      </c>
      <c r="G589" s="227">
        <f>G590+G607</f>
        <v>166315.34</v>
      </c>
      <c r="H589" s="227">
        <f>H590+H607</f>
        <v>0</v>
      </c>
      <c r="I589" s="227">
        <f>I590+I607</f>
        <v>0</v>
      </c>
      <c r="J589" s="227">
        <f t="shared" si="70"/>
        <v>99.946119407469723</v>
      </c>
      <c r="N589" s="269" t="str">
        <f>IF(SUM(G589:I589)&lt;&gt;F589,"błąd","")</f>
        <v/>
      </c>
    </row>
    <row r="590" spans="1:14" s="343" customFormat="1">
      <c r="A590" s="359"/>
      <c r="B590" s="359">
        <v>92601</v>
      </c>
      <c r="C590" s="359"/>
      <c r="D590" s="371" t="s">
        <v>46</v>
      </c>
      <c r="E590" s="227">
        <f>SUM(E591+E593+E598+E605)</f>
        <v>121405</v>
      </c>
      <c r="F590" s="227">
        <f>SUM(F591+F593+F598+F605)</f>
        <v>121315.34</v>
      </c>
      <c r="G590" s="227">
        <f>SUM(G591+G593+G598+G605)</f>
        <v>121315.34</v>
      </c>
      <c r="H590" s="227">
        <f>SUM(H591+H593+H598+H605)</f>
        <v>0</v>
      </c>
      <c r="I590" s="227">
        <f>SUM(I591+I593+I598+I605)</f>
        <v>0</v>
      </c>
      <c r="J590" s="227">
        <f t="shared" si="70"/>
        <v>99.926148016968</v>
      </c>
      <c r="N590" s="269" t="str">
        <f>IF(SUM(G590:I590)&lt;&gt;F590,"błąd","")</f>
        <v/>
      </c>
    </row>
    <row r="591" spans="1:14" s="345" customFormat="1" ht="24.75" customHeight="1">
      <c r="A591" s="360"/>
      <c r="B591" s="360"/>
      <c r="C591" s="360"/>
      <c r="D591" s="363" t="s">
        <v>246</v>
      </c>
      <c r="E591" s="260">
        <f>SUM(E592)</f>
        <v>400</v>
      </c>
      <c r="F591" s="260">
        <f>SUM(G591:I591)</f>
        <v>390.4</v>
      </c>
      <c r="G591" s="260">
        <f>SUM(G592)</f>
        <v>390.4</v>
      </c>
      <c r="H591" s="260">
        <f>SUM(H592)</f>
        <v>0</v>
      </c>
      <c r="I591" s="260">
        <f>SUM(I592)</f>
        <v>0</v>
      </c>
      <c r="J591" s="262">
        <f t="shared" si="70"/>
        <v>97.6</v>
      </c>
    </row>
    <row r="592" spans="1:14" s="343" customFormat="1" ht="26.25" customHeight="1">
      <c r="A592" s="359"/>
      <c r="B592" s="359"/>
      <c r="C592" s="361">
        <v>3020</v>
      </c>
      <c r="D592" s="365" t="s">
        <v>83</v>
      </c>
      <c r="E592" s="262">
        <v>400</v>
      </c>
      <c r="F592" s="262">
        <v>390.4</v>
      </c>
      <c r="G592" s="260">
        <f>F592</f>
        <v>390.4</v>
      </c>
      <c r="H592" s="260"/>
      <c r="I592" s="260"/>
      <c r="J592" s="262">
        <f t="shared" si="70"/>
        <v>97.6</v>
      </c>
      <c r="N592" s="269"/>
    </row>
    <row r="593" spans="1:16" s="345" customFormat="1" ht="24">
      <c r="A593" s="360"/>
      <c r="B593" s="360"/>
      <c r="C593" s="360"/>
      <c r="D593" s="363" t="s">
        <v>244</v>
      </c>
      <c r="E593" s="260">
        <f>SUM(E594:E597)</f>
        <v>50820</v>
      </c>
      <c r="F593" s="260">
        <f>SUM(F594:F597)</f>
        <v>50813.81</v>
      </c>
      <c r="G593" s="260">
        <f>SUM(G594:G597)</f>
        <v>50813.81</v>
      </c>
      <c r="H593" s="260">
        <f>SUM(H594:H597)</f>
        <v>0</v>
      </c>
      <c r="I593" s="260">
        <f>SUM(I594:I597)</f>
        <v>0</v>
      </c>
      <c r="J593" s="262">
        <f t="shared" si="70"/>
        <v>99.987819756001571</v>
      </c>
    </row>
    <row r="594" spans="1:16" s="228" customFormat="1" ht="12.75" customHeight="1">
      <c r="A594" s="361"/>
      <c r="B594" s="361"/>
      <c r="C594" s="361">
        <v>4010</v>
      </c>
      <c r="D594" s="365" t="s">
        <v>27</v>
      </c>
      <c r="E594" s="262">
        <v>39535</v>
      </c>
      <c r="F594" s="262">
        <v>39534</v>
      </c>
      <c r="G594" s="260">
        <f t="shared" ref="G594:G604" si="75">F594</f>
        <v>39534</v>
      </c>
      <c r="H594" s="260"/>
      <c r="I594" s="260"/>
      <c r="J594" s="262">
        <f t="shared" si="70"/>
        <v>99.997470595674713</v>
      </c>
      <c r="N594" s="269" t="str">
        <f t="shared" ref="N594:N609" si="76">IF(SUM(G594:I594)&lt;&gt;F594,"błąd","")</f>
        <v/>
      </c>
    </row>
    <row r="595" spans="1:16" s="228" customFormat="1">
      <c r="A595" s="361"/>
      <c r="B595" s="361"/>
      <c r="C595" s="361">
        <v>4040</v>
      </c>
      <c r="D595" s="365" t="s">
        <v>21</v>
      </c>
      <c r="E595" s="262">
        <v>2971</v>
      </c>
      <c r="F595" s="262">
        <v>2970.24</v>
      </c>
      <c r="G595" s="260">
        <f t="shared" si="75"/>
        <v>2970.24</v>
      </c>
      <c r="H595" s="260"/>
      <c r="I595" s="260"/>
      <c r="J595" s="262">
        <f t="shared" si="70"/>
        <v>99.974419387411643</v>
      </c>
      <c r="K595" s="394">
        <f>SUM(E594:E597)</f>
        <v>50820</v>
      </c>
      <c r="L595" s="394">
        <f>SUM(F594:F597)</f>
        <v>50813.81</v>
      </c>
      <c r="N595" s="269" t="str">
        <f t="shared" si="76"/>
        <v/>
      </c>
    </row>
    <row r="596" spans="1:16" s="228" customFormat="1">
      <c r="A596" s="361"/>
      <c r="B596" s="361"/>
      <c r="C596" s="361">
        <v>4110</v>
      </c>
      <c r="D596" s="365" t="s">
        <v>28</v>
      </c>
      <c r="E596" s="262">
        <v>7269</v>
      </c>
      <c r="F596" s="262">
        <v>7268.21</v>
      </c>
      <c r="G596" s="260">
        <f t="shared" si="75"/>
        <v>7268.21</v>
      </c>
      <c r="H596" s="260"/>
      <c r="I596" s="260"/>
      <c r="J596" s="262">
        <f t="shared" si="70"/>
        <v>99.989131930114183</v>
      </c>
      <c r="N596" s="269" t="str">
        <f t="shared" si="76"/>
        <v/>
      </c>
    </row>
    <row r="597" spans="1:16" s="228" customFormat="1">
      <c r="A597" s="361"/>
      <c r="B597" s="361"/>
      <c r="C597" s="361">
        <v>4120</v>
      </c>
      <c r="D597" s="365" t="s">
        <v>23</v>
      </c>
      <c r="E597" s="262">
        <v>1045</v>
      </c>
      <c r="F597" s="262">
        <v>1041.3599999999999</v>
      </c>
      <c r="G597" s="260">
        <f t="shared" si="75"/>
        <v>1041.3599999999999</v>
      </c>
      <c r="H597" s="260"/>
      <c r="I597" s="260"/>
      <c r="J597" s="262">
        <f t="shared" si="70"/>
        <v>99.651674641148318</v>
      </c>
      <c r="N597" s="269" t="str">
        <f t="shared" si="76"/>
        <v/>
      </c>
    </row>
    <row r="598" spans="1:16" s="345" customFormat="1" ht="35.25" customHeight="1">
      <c r="A598" s="360"/>
      <c r="B598" s="360"/>
      <c r="C598" s="360"/>
      <c r="D598" s="363" t="s">
        <v>243</v>
      </c>
      <c r="E598" s="260">
        <f>SUM(E599:E604)</f>
        <v>25185</v>
      </c>
      <c r="F598" s="260">
        <f>SUM(F599:F604)</f>
        <v>25111.14</v>
      </c>
      <c r="G598" s="260">
        <f>SUM(G599:G604)</f>
        <v>25111.14</v>
      </c>
      <c r="H598" s="260">
        <f>SUM(H599:H604)</f>
        <v>0</v>
      </c>
      <c r="I598" s="260">
        <f>SUM(I599:I604)</f>
        <v>0</v>
      </c>
      <c r="J598" s="262">
        <f t="shared" si="70"/>
        <v>99.706730196545564</v>
      </c>
      <c r="N598" s="357"/>
    </row>
    <row r="599" spans="1:16" s="228" customFormat="1">
      <c r="A599" s="361"/>
      <c r="B599" s="361"/>
      <c r="C599" s="361">
        <v>4210</v>
      </c>
      <c r="D599" s="365" t="s">
        <v>15</v>
      </c>
      <c r="E599" s="262">
        <v>7544</v>
      </c>
      <c r="F599" s="262">
        <v>7482.85</v>
      </c>
      <c r="G599" s="260">
        <f t="shared" si="75"/>
        <v>7482.85</v>
      </c>
      <c r="H599" s="260"/>
      <c r="I599" s="260"/>
      <c r="J599" s="262">
        <f t="shared" si="70"/>
        <v>99.189422057264053</v>
      </c>
      <c r="N599" s="269" t="str">
        <f t="shared" si="76"/>
        <v/>
      </c>
      <c r="O599" s="356"/>
      <c r="P599" s="356"/>
    </row>
    <row r="600" spans="1:16" s="228" customFormat="1">
      <c r="A600" s="361"/>
      <c r="B600" s="361"/>
      <c r="C600" s="361">
        <v>4260</v>
      </c>
      <c r="D600" s="365" t="s">
        <v>17</v>
      </c>
      <c r="E600" s="262">
        <v>15105</v>
      </c>
      <c r="F600" s="262">
        <v>15104.33</v>
      </c>
      <c r="G600" s="260">
        <f t="shared" si="75"/>
        <v>15104.33</v>
      </c>
      <c r="H600" s="260"/>
      <c r="I600" s="260"/>
      <c r="J600" s="262">
        <f t="shared" si="70"/>
        <v>99.995564382654749</v>
      </c>
      <c r="N600" s="269" t="str">
        <f t="shared" si="76"/>
        <v/>
      </c>
    </row>
    <row r="601" spans="1:16" s="228" customFormat="1">
      <c r="A601" s="361"/>
      <c r="B601" s="361"/>
      <c r="C601" s="361">
        <v>4300</v>
      </c>
      <c r="D601" s="365" t="s">
        <v>13</v>
      </c>
      <c r="E601" s="262">
        <v>910</v>
      </c>
      <c r="F601" s="262">
        <v>904.18</v>
      </c>
      <c r="G601" s="260">
        <f t="shared" si="75"/>
        <v>904.18</v>
      </c>
      <c r="H601" s="260"/>
      <c r="I601" s="260"/>
      <c r="J601" s="262">
        <f t="shared" si="70"/>
        <v>99.360439560439559</v>
      </c>
      <c r="N601" s="269" t="str">
        <f t="shared" si="76"/>
        <v/>
      </c>
    </row>
    <row r="602" spans="1:16" s="228" customFormat="1">
      <c r="A602" s="361"/>
      <c r="B602" s="361"/>
      <c r="C602" s="361">
        <v>4430</v>
      </c>
      <c r="D602" s="365" t="s">
        <v>4</v>
      </c>
      <c r="E602" s="262">
        <v>200</v>
      </c>
      <c r="F602" s="262">
        <v>194.12</v>
      </c>
      <c r="G602" s="260">
        <f>F602</f>
        <v>194.12</v>
      </c>
      <c r="H602" s="260"/>
      <c r="I602" s="260"/>
      <c r="J602" s="262">
        <f t="shared" si="70"/>
        <v>97.06</v>
      </c>
      <c r="N602" s="269" t="str">
        <f t="shared" si="76"/>
        <v/>
      </c>
    </row>
    <row r="603" spans="1:16" s="228" customFormat="1" ht="24">
      <c r="A603" s="361"/>
      <c r="B603" s="361"/>
      <c r="C603" s="361">
        <v>4440</v>
      </c>
      <c r="D603" s="365" t="s">
        <v>25</v>
      </c>
      <c r="E603" s="262">
        <v>1186</v>
      </c>
      <c r="F603" s="262">
        <v>1185.6600000000001</v>
      </c>
      <c r="G603" s="260">
        <f t="shared" si="75"/>
        <v>1185.6600000000001</v>
      </c>
      <c r="H603" s="260"/>
      <c r="I603" s="260"/>
      <c r="J603" s="262">
        <f t="shared" si="70"/>
        <v>99.971332209106251</v>
      </c>
      <c r="N603" s="269" t="str">
        <f>IF(SUM(G603:I603)&lt;&gt;F603,"błąd","")</f>
        <v/>
      </c>
    </row>
    <row r="604" spans="1:16" s="139" customFormat="1" ht="24" customHeight="1">
      <c r="A604" s="403"/>
      <c r="B604" s="403"/>
      <c r="C604" s="403">
        <v>4520</v>
      </c>
      <c r="D604" s="434" t="s">
        <v>316</v>
      </c>
      <c r="E604" s="130">
        <v>240</v>
      </c>
      <c r="F604" s="130">
        <v>240</v>
      </c>
      <c r="G604" s="126">
        <f t="shared" si="75"/>
        <v>240</v>
      </c>
      <c r="H604" s="126"/>
      <c r="I604" s="126"/>
      <c r="J604" s="130">
        <f t="shared" si="70"/>
        <v>100</v>
      </c>
      <c r="N604" s="122" t="str">
        <f>IF(SUM(G604:I604)&lt;&gt;F604,"błąd","")</f>
        <v/>
      </c>
    </row>
    <row r="605" spans="1:16" s="139" customFormat="1" ht="14.25" customHeight="1">
      <c r="A605" s="403"/>
      <c r="B605" s="403"/>
      <c r="C605" s="405"/>
      <c r="D605" s="363" t="s">
        <v>245</v>
      </c>
      <c r="E605" s="126">
        <f>E606</f>
        <v>45000</v>
      </c>
      <c r="F605" s="126">
        <f>F606</f>
        <v>44999.99</v>
      </c>
      <c r="G605" s="126">
        <f>G606</f>
        <v>44999.99</v>
      </c>
      <c r="H605" s="126">
        <f>H606</f>
        <v>0</v>
      </c>
      <c r="I605" s="126">
        <f>I606</f>
        <v>0</v>
      </c>
      <c r="J605" s="130">
        <f t="shared" si="70"/>
        <v>99.999977777777772</v>
      </c>
      <c r="N605" s="122"/>
    </row>
    <row r="606" spans="1:16" s="139" customFormat="1" ht="24" customHeight="1">
      <c r="A606" s="403"/>
      <c r="B606" s="403"/>
      <c r="C606" s="403">
        <v>6050</v>
      </c>
      <c r="D606" s="365" t="s">
        <v>215</v>
      </c>
      <c r="E606" s="130">
        <v>45000</v>
      </c>
      <c r="F606" s="130">
        <v>44999.99</v>
      </c>
      <c r="G606" s="126">
        <f>F606</f>
        <v>44999.99</v>
      </c>
      <c r="H606" s="126"/>
      <c r="I606" s="126"/>
      <c r="J606" s="130">
        <f t="shared" si="70"/>
        <v>99.999977777777772</v>
      </c>
      <c r="N606" s="122"/>
    </row>
    <row r="607" spans="1:16" s="343" customFormat="1" ht="22.5" customHeight="1">
      <c r="A607" s="359"/>
      <c r="B607" s="359">
        <v>92605</v>
      </c>
      <c r="C607" s="359"/>
      <c r="D607" s="371" t="s">
        <v>265</v>
      </c>
      <c r="E607" s="227">
        <f>SUM(E608)</f>
        <v>45000</v>
      </c>
      <c r="F607" s="227">
        <f>SUM(F609)</f>
        <v>45000</v>
      </c>
      <c r="G607" s="270">
        <f t="shared" ref="G607:I608" si="77">SUM(G608)</f>
        <v>45000</v>
      </c>
      <c r="H607" s="270">
        <f t="shared" si="77"/>
        <v>0</v>
      </c>
      <c r="I607" s="270">
        <f t="shared" si="77"/>
        <v>0</v>
      </c>
      <c r="J607" s="227">
        <f t="shared" si="70"/>
        <v>100</v>
      </c>
      <c r="N607" s="269" t="str">
        <f t="shared" si="76"/>
        <v/>
      </c>
    </row>
    <row r="608" spans="1:16" s="345" customFormat="1">
      <c r="A608" s="360"/>
      <c r="B608" s="360"/>
      <c r="C608" s="360"/>
      <c r="D608" s="363" t="s">
        <v>242</v>
      </c>
      <c r="E608" s="260">
        <f>SUM(E609)</f>
        <v>45000</v>
      </c>
      <c r="F608" s="260">
        <f>SUM(G608:I608)</f>
        <v>45000</v>
      </c>
      <c r="G608" s="260">
        <f t="shared" si="77"/>
        <v>45000</v>
      </c>
      <c r="H608" s="260">
        <f t="shared" si="77"/>
        <v>0</v>
      </c>
      <c r="I608" s="260">
        <f t="shared" si="77"/>
        <v>0</v>
      </c>
      <c r="J608" s="262">
        <f t="shared" si="70"/>
        <v>100</v>
      </c>
    </row>
    <row r="609" spans="1:14" s="228" customFormat="1" ht="47.25" customHeight="1">
      <c r="A609" s="361"/>
      <c r="B609" s="361"/>
      <c r="C609" s="361">
        <v>2820</v>
      </c>
      <c r="D609" s="365" t="s">
        <v>258</v>
      </c>
      <c r="E609" s="262">
        <v>45000</v>
      </c>
      <c r="F609" s="262">
        <v>45000</v>
      </c>
      <c r="G609" s="260">
        <f>F609</f>
        <v>45000</v>
      </c>
      <c r="H609" s="260"/>
      <c r="I609" s="366"/>
      <c r="J609" s="262">
        <f t="shared" si="70"/>
        <v>100</v>
      </c>
      <c r="N609" s="269" t="str">
        <f t="shared" si="76"/>
        <v/>
      </c>
    </row>
    <row r="610" spans="1:14" s="343" customFormat="1" ht="12.75">
      <c r="A610" s="383" t="s">
        <v>69</v>
      </c>
      <c r="B610" s="383" t="s">
        <v>70</v>
      </c>
      <c r="C610" s="384" t="s">
        <v>71</v>
      </c>
      <c r="D610" s="385" t="s">
        <v>0</v>
      </c>
      <c r="E610" s="612" t="s">
        <v>72</v>
      </c>
      <c r="F610" s="613"/>
      <c r="G610" s="614" t="s">
        <v>73</v>
      </c>
      <c r="H610" s="615"/>
      <c r="I610" s="615"/>
      <c r="J610" s="616"/>
      <c r="N610" s="372"/>
    </row>
    <row r="611" spans="1:14" s="343" customFormat="1" ht="12.75" customHeight="1">
      <c r="A611" s="383"/>
      <c r="B611" s="383"/>
      <c r="C611" s="384"/>
      <c r="D611" s="385"/>
      <c r="E611" s="386" t="s">
        <v>10</v>
      </c>
      <c r="F611" s="386" t="s">
        <v>77</v>
      </c>
      <c r="G611" s="407" t="s">
        <v>74</v>
      </c>
      <c r="H611" s="407" t="s">
        <v>75</v>
      </c>
      <c r="I611" s="407" t="s">
        <v>76</v>
      </c>
      <c r="J611" s="507" t="s">
        <v>11</v>
      </c>
      <c r="N611" s="372"/>
    </row>
    <row r="612" spans="1:14" s="343" customFormat="1" ht="12.75">
      <c r="A612" s="359"/>
      <c r="B612" s="359"/>
      <c r="C612" s="359"/>
      <c r="D612" s="371" t="s">
        <v>236</v>
      </c>
      <c r="E612" s="332">
        <f>E7+E20+E44+E73+E82+E140+E157+E182+E186+E194+E322+E344+E439+E454+E495+E544+E589</f>
        <v>19961378.239999998</v>
      </c>
      <c r="F612" s="332">
        <f>F7+F20+F44+F73+F82+F140+F157+F182+F186+F194+F322+F344+F439+F454+F495+F544+F589</f>
        <v>19664773.559999999</v>
      </c>
      <c r="G612" s="513">
        <f>G7+G20+G44+G73+G82+G140+G157+G182+G186+G194+G322+G344+G439+G454+G495+G544+G589</f>
        <v>13181972.860000001</v>
      </c>
      <c r="H612" s="513">
        <f>H7+H20+H44+H73+H82+H140+H157+H182+H186+H194+H322+H344+H439+H454+H495+H544+H589</f>
        <v>6431557.3000000007</v>
      </c>
      <c r="I612" s="513">
        <f>I7+I20+I44+I73+I82+I140+I157+I182+I186+I194+I322+I344+I439+I454+I495+I544+I589</f>
        <v>51243.4</v>
      </c>
      <c r="J612" s="227">
        <f t="shared" si="70"/>
        <v>98.514107210264456</v>
      </c>
      <c r="N612" s="372"/>
    </row>
    <row r="613" spans="1:14" s="345" customFormat="1" ht="25.5" customHeight="1">
      <c r="A613" s="360"/>
      <c r="B613" s="360"/>
      <c r="C613" s="360"/>
      <c r="D613" s="363" t="s">
        <v>237</v>
      </c>
      <c r="E613" s="373">
        <f>SUM(E12+E48+E61+E75+E84+E103+E147+E166+E199+E226+E261+E295+E303+E328+E351+E397+E417+E443+E458+E469+E483+E501+E531+E546+E551+E569+E593)</f>
        <v>6839694.8300000001</v>
      </c>
      <c r="F613" s="373">
        <f t="shared" ref="F613:I613" si="78">SUM(F12+F48+F61+F75+F84+F103+F147+F166+F199+F226+F261+F295+F303+F328+F351+F397+F417+F443+F458+F469+F483+F501+F531+F546+F551+F569+F593)</f>
        <v>6758798.04</v>
      </c>
      <c r="G613" s="373">
        <f t="shared" si="78"/>
        <v>6110560.3200000003</v>
      </c>
      <c r="H613" s="373">
        <f t="shared" si="78"/>
        <v>648237.72000000009</v>
      </c>
      <c r="I613" s="373">
        <f t="shared" si="78"/>
        <v>0</v>
      </c>
      <c r="J613" s="262">
        <f t="shared" si="70"/>
        <v>98.817245622638396</v>
      </c>
    </row>
    <row r="614" spans="1:14" s="345" customFormat="1" ht="46.5" customHeight="1">
      <c r="A614" s="360"/>
      <c r="B614" s="360"/>
      <c r="C614" s="360"/>
      <c r="D614" s="363" t="s">
        <v>400</v>
      </c>
      <c r="E614" s="566">
        <v>151324.12</v>
      </c>
      <c r="F614" s="566">
        <v>151324.04</v>
      </c>
      <c r="G614" s="373">
        <f>SUM(G248)</f>
        <v>151276.03999999998</v>
      </c>
      <c r="H614" s="373">
        <f>SUM(H248)</f>
        <v>0</v>
      </c>
      <c r="I614" s="373">
        <f>SUM(I248)</f>
        <v>0</v>
      </c>
      <c r="J614" s="508">
        <f>SUM(J248)</f>
        <v>99.999947116570667</v>
      </c>
    </row>
    <row r="615" spans="1:14" s="345" customFormat="1" ht="26.25" customHeight="1">
      <c r="A615" s="360"/>
      <c r="B615" s="360"/>
      <c r="C615" s="360"/>
      <c r="D615" s="363" t="s">
        <v>238</v>
      </c>
      <c r="E615" s="373">
        <f>SUM(E9+E16+E22+E27+E35+E42+E53+E63+E77+E80+E89+E95+E110+E127+E134+E142+E152+E170+E188+E191+E205+E232+E266+E279+E285+E300+E308+E313+E324+E331+E340+E346+E357+E373+E379+E387+E392+E403+E423+E434+E448+E463+E473+E477+E488+E497+E507+E515+E519+E522+E536+E556+E574+E584+E598)</f>
        <v>3850658.69</v>
      </c>
      <c r="F615" s="373">
        <f t="shared" ref="F615:I615" si="79">SUM(F9+F16+F22+F27+F35+F42+F53+F63+F77+F80+F89+F95+F110+F127+F134+F142+F152+F170+F188+F191+F205+F232+F266+F279+F285+F300+F308+F313+F324+F331+F340+F346+F357+F373+F379+F387+F392+F403+F423+F434+F448+F463+F473+F477+F488+F497+F507+F515+F519+F522+F536+F556+F574+F584+F598)</f>
        <v>3716748.6099999994</v>
      </c>
      <c r="G615" s="373">
        <f t="shared" si="79"/>
        <v>3224724.7199999997</v>
      </c>
      <c r="H615" s="373">
        <f t="shared" si="79"/>
        <v>440780.49000000005</v>
      </c>
      <c r="I615" s="373">
        <f t="shared" si="79"/>
        <v>51243.4</v>
      </c>
      <c r="J615" s="262">
        <f t="shared" si="70"/>
        <v>96.522411078713375</v>
      </c>
    </row>
    <row r="616" spans="1:14" s="345" customFormat="1" ht="12.75">
      <c r="A616" s="360"/>
      <c r="B616" s="360"/>
      <c r="C616" s="360"/>
      <c r="D616" s="363" t="s">
        <v>239</v>
      </c>
      <c r="E616" s="373">
        <f>SUM(E162+E221+E283+E290+E608)</f>
        <v>317964.70999999996</v>
      </c>
      <c r="F616" s="373">
        <f>SUM(F162+F221+F283+F290+F608)</f>
        <v>317056.18</v>
      </c>
      <c r="G616" s="373">
        <f>SUM(G162+G221+G283+G290+G608)</f>
        <v>317056.18</v>
      </c>
      <c r="H616" s="373">
        <f>SUM(H162+H221+H283+H608)</f>
        <v>0</v>
      </c>
      <c r="I616" s="373">
        <f>SUM(I162+I221+I283+I608)</f>
        <v>0</v>
      </c>
      <c r="J616" s="262">
        <f t="shared" si="70"/>
        <v>99.714267032967285</v>
      </c>
    </row>
    <row r="617" spans="1:14" s="345" customFormat="1" ht="12.75" customHeight="1">
      <c r="A617" s="360"/>
      <c r="B617" s="360"/>
      <c r="C617" s="360"/>
      <c r="D617" s="363" t="s">
        <v>240</v>
      </c>
      <c r="E617" s="373">
        <f>SUM(E46+E93+E101+E132+E145+E164+E196+E224+E259+E293+E349+E382+E385+E390+E395+E429+E432+E441+E451+E456+E467+E480+E529+E549+E591)</f>
        <v>5791942.9299999997</v>
      </c>
      <c r="F617" s="373">
        <f t="shared" ref="F617:I617" si="80">SUM(F46+F93+F101+F132+F145+F164+F196+F224+F259+F293+F349+F382+F385+F390+F395+F429+F432+F441+F451+F456+F467+F480+F529+F549+F591)</f>
        <v>5751191.7000000011</v>
      </c>
      <c r="G617" s="373">
        <f t="shared" si="80"/>
        <v>730652.61</v>
      </c>
      <c r="H617" s="373">
        <f t="shared" si="80"/>
        <v>5020539.09</v>
      </c>
      <c r="I617" s="373">
        <f t="shared" si="80"/>
        <v>0</v>
      </c>
      <c r="J617" s="262">
        <f t="shared" si="70"/>
        <v>99.296415201383923</v>
      </c>
    </row>
    <row r="618" spans="1:14" s="345" customFormat="1" ht="48" hidden="1">
      <c r="A618" s="360"/>
      <c r="B618" s="360"/>
      <c r="C618" s="360"/>
      <c r="D618" s="363" t="s">
        <v>291</v>
      </c>
      <c r="E618" s="373">
        <v>0</v>
      </c>
      <c r="F618" s="373">
        <v>0</v>
      </c>
      <c r="G618" s="373">
        <v>0</v>
      </c>
      <c r="H618" s="373">
        <v>0</v>
      </c>
      <c r="I618" s="373">
        <v>0</v>
      </c>
      <c r="J618" s="262" t="e">
        <f t="shared" si="70"/>
        <v>#DIV/0!</v>
      </c>
    </row>
    <row r="619" spans="1:14" s="345" customFormat="1" ht="15" customHeight="1">
      <c r="A619" s="360"/>
      <c r="B619" s="360"/>
      <c r="C619" s="360"/>
      <c r="D619" s="363" t="s">
        <v>241</v>
      </c>
      <c r="E619" s="373">
        <f>SUM(E184)</f>
        <v>94805</v>
      </c>
      <c r="F619" s="373">
        <f>SUM(F184)</f>
        <v>89853.68</v>
      </c>
      <c r="G619" s="373">
        <f>SUM(G184)</f>
        <v>89853.68</v>
      </c>
      <c r="H619" s="373">
        <f>SUM(H184)</f>
        <v>0</v>
      </c>
      <c r="I619" s="373">
        <f>SUM(I184)</f>
        <v>0</v>
      </c>
      <c r="J619" s="262">
        <f t="shared" si="70"/>
        <v>94.777364063076845</v>
      </c>
    </row>
    <row r="620" spans="1:14" s="345" customFormat="1" ht="12.75">
      <c r="A620" s="360"/>
      <c r="B620" s="360"/>
      <c r="C620" s="360"/>
      <c r="D620" s="363" t="s">
        <v>245</v>
      </c>
      <c r="E620" s="373">
        <f>SUM(E24+E32+E39+E70+E178+E256+E318+E370+E526+E542+E564+E605)</f>
        <v>2915035.9600000004</v>
      </c>
      <c r="F620" s="373">
        <f t="shared" ref="F620:I620" si="81">SUM(F24+F32+F39+F70+F178+F256+F318+F370+F526+F542+F564+F605)</f>
        <v>2879849.310000001</v>
      </c>
      <c r="G620" s="373">
        <f t="shared" si="81"/>
        <v>2557849.310000001</v>
      </c>
      <c r="H620" s="373">
        <f t="shared" si="81"/>
        <v>322000</v>
      </c>
      <c r="I620" s="373">
        <f t="shared" si="81"/>
        <v>0</v>
      </c>
      <c r="J620" s="262">
        <f t="shared" si="70"/>
        <v>98.792925696875471</v>
      </c>
    </row>
    <row r="621" spans="1:14" s="345" customFormat="1" ht="48">
      <c r="A621" s="360"/>
      <c r="B621" s="360"/>
      <c r="C621" s="360"/>
      <c r="D621" s="363" t="s">
        <v>401</v>
      </c>
      <c r="E621" s="373">
        <v>188372.33</v>
      </c>
      <c r="F621" s="373">
        <v>188372.33</v>
      </c>
      <c r="G621" s="373">
        <v>188372.33</v>
      </c>
      <c r="H621" s="373"/>
      <c r="I621" s="373"/>
      <c r="J621" s="262">
        <f t="shared" si="70"/>
        <v>100</v>
      </c>
    </row>
    <row r="622" spans="1:14" s="345" customFormat="1" ht="12.75">
      <c r="A622" s="360"/>
      <c r="B622" s="360"/>
      <c r="C622" s="360"/>
      <c r="D622" s="479" t="s">
        <v>292</v>
      </c>
      <c r="E622" s="373">
        <f>SUM(E24+E180)</f>
        <v>139000</v>
      </c>
      <c r="F622" s="373">
        <f>SUM(F24+F180)</f>
        <v>113424.87</v>
      </c>
      <c r="G622" s="373">
        <f>SUM(G24+G180)</f>
        <v>113424.87</v>
      </c>
      <c r="H622" s="373">
        <f>SUM(H24+H180)</f>
        <v>0</v>
      </c>
      <c r="I622" s="373">
        <f>SUM(I24+I180)</f>
        <v>0</v>
      </c>
      <c r="J622" s="262">
        <f t="shared" si="70"/>
        <v>81.600625899280573</v>
      </c>
    </row>
    <row r="623" spans="1:14" s="343" customFormat="1" ht="12.75">
      <c r="A623" s="359"/>
      <c r="B623" s="359"/>
      <c r="C623" s="359"/>
      <c r="D623" s="371" t="s">
        <v>105</v>
      </c>
      <c r="E623" s="332">
        <f>SUM(E613+E614+E615+E616+E617+E619+E620)</f>
        <v>19961426.240000002</v>
      </c>
      <c r="F623" s="332">
        <f>SUM(F613+F614+F615+F616+F617+F619+F620)</f>
        <v>19664821.560000002</v>
      </c>
      <c r="G623" s="332">
        <f>SUM(G613+G614+G615+G616+G617+G619+G620)</f>
        <v>13181972.859999999</v>
      </c>
      <c r="H623" s="332">
        <f>SUM(H613+H614+H615+H616+H617+H619+H620)</f>
        <v>6431557.2999999998</v>
      </c>
      <c r="I623" s="332">
        <f>SUM(I613+I614+I615+I616+I617+I619+I620)</f>
        <v>51243.4</v>
      </c>
      <c r="J623" s="227">
        <f>SUM(F623*100)/E623</f>
        <v>98.51411078329842</v>
      </c>
    </row>
    <row r="624" spans="1:14" s="228" customFormat="1" ht="10.5" customHeight="1">
      <c r="A624" s="401"/>
      <c r="B624" s="401"/>
      <c r="C624" s="401"/>
      <c r="D624" s="402" t="s">
        <v>219</v>
      </c>
      <c r="E624" s="374"/>
      <c r="F624" s="374"/>
      <c r="G624" s="408"/>
      <c r="H624" s="408"/>
      <c r="I624" s="408"/>
      <c r="J624" s="509"/>
    </row>
    <row r="625" spans="1:16" s="266" customFormat="1" ht="12.75" customHeight="1">
      <c r="A625" s="375"/>
      <c r="B625" s="375"/>
      <c r="C625" s="375"/>
      <c r="D625" s="376" t="s">
        <v>223</v>
      </c>
      <c r="E625" s="374">
        <f>E612-E626-E627</f>
        <v>13433231.18</v>
      </c>
      <c r="F625" s="377"/>
      <c r="G625" s="367"/>
      <c r="H625" s="367"/>
      <c r="I625" s="345"/>
      <c r="J625" s="510"/>
      <c r="N625" s="364"/>
      <c r="P625" s="364"/>
    </row>
    <row r="626" spans="1:16" s="266" customFormat="1">
      <c r="A626" s="375"/>
      <c r="B626" s="375"/>
      <c r="C626" s="375"/>
      <c r="D626" s="376" t="s">
        <v>220</v>
      </c>
      <c r="E626" s="665">
        <v>6464147.0599999996</v>
      </c>
      <c r="F626" s="377"/>
      <c r="G626" s="367"/>
      <c r="H626" s="367"/>
      <c r="I626" s="345"/>
      <c r="J626" s="511"/>
      <c r="N626" s="364"/>
    </row>
    <row r="627" spans="1:16" s="266" customFormat="1" ht="12.75">
      <c r="A627" s="375"/>
      <c r="B627" s="375"/>
      <c r="C627" s="375"/>
      <c r="D627" s="376" t="s">
        <v>221</v>
      </c>
      <c r="E627" s="374">
        <v>64000</v>
      </c>
      <c r="F627" s="377"/>
      <c r="G627" s="367"/>
      <c r="H627" s="367"/>
      <c r="I627" s="345"/>
      <c r="J627" s="511"/>
    </row>
    <row r="628" spans="1:16" s="266" customFormat="1">
      <c r="A628" s="375"/>
      <c r="B628" s="375"/>
      <c r="C628" s="375"/>
      <c r="D628" s="557" t="s">
        <v>9</v>
      </c>
      <c r="E628" s="666">
        <f>SUM(E625:E627)</f>
        <v>19961378.239999998</v>
      </c>
      <c r="F628" s="379"/>
      <c r="G628" s="409"/>
      <c r="H628" s="410"/>
      <c r="I628" s="345"/>
      <c r="J628" s="511"/>
      <c r="O628" s="364"/>
      <c r="P628" s="364"/>
    </row>
    <row r="629" spans="1:16" s="266" customFormat="1">
      <c r="A629" s="375"/>
      <c r="B629" s="375"/>
      <c r="C629" s="375"/>
      <c r="D629" s="378"/>
      <c r="E629" s="377"/>
      <c r="F629" s="379"/>
      <c r="G629" s="367"/>
      <c r="H629" s="345"/>
      <c r="I629" s="345"/>
      <c r="J629" s="511"/>
      <c r="O629" s="364"/>
      <c r="P629" s="364"/>
    </row>
    <row r="630" spans="1:16">
      <c r="D630" s="380"/>
      <c r="E630" s="381"/>
      <c r="F630" s="381"/>
      <c r="G630" s="514"/>
      <c r="H630" s="514"/>
      <c r="I630" s="514"/>
    </row>
    <row r="631" spans="1:16">
      <c r="E631" s="381"/>
      <c r="F631" s="381"/>
    </row>
    <row r="632" spans="1:16">
      <c r="E632" s="381"/>
      <c r="F632" s="381"/>
    </row>
    <row r="635" spans="1:16">
      <c r="E635" s="381"/>
    </row>
  </sheetData>
  <mergeCells count="5">
    <mergeCell ref="E610:F610"/>
    <mergeCell ref="G610:J610"/>
    <mergeCell ref="A3:J3"/>
    <mergeCell ref="E5:F5"/>
    <mergeCell ref="G5:J5"/>
  </mergeCells>
  <phoneticPr fontId="0" type="noConversion"/>
  <printOptions horizontalCentered="1"/>
  <pageMargins left="0.47244094488188981" right="0.39370078740157483" top="0.59055118110236227" bottom="0.19685039370078741" header="0.15748031496062992" footer="0.19685039370078741"/>
  <pageSetup paperSize="9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71"/>
  <sheetViews>
    <sheetView topLeftCell="A37" workbookViewId="0">
      <selection activeCell="C49" sqref="C49"/>
    </sheetView>
  </sheetViews>
  <sheetFormatPr defaultRowHeight="12"/>
  <cols>
    <col min="1" max="1" width="5" style="6" customWidth="1"/>
    <col min="2" max="2" width="6.7109375" style="6" customWidth="1"/>
    <col min="3" max="3" width="50.42578125" style="37" customWidth="1"/>
    <col min="4" max="4" width="0.5703125" style="6" hidden="1" customWidth="1"/>
    <col min="5" max="5" width="3" style="36" hidden="1" customWidth="1"/>
    <col min="6" max="6" width="14.140625" style="6" customWidth="1"/>
    <col min="7" max="7" width="11.140625" style="36" customWidth="1"/>
    <col min="8" max="8" width="6.42578125" style="36" customWidth="1"/>
    <col min="9" max="16384" width="9.140625" style="6"/>
  </cols>
  <sheetData>
    <row r="1" spans="1:12">
      <c r="G1" s="320" t="s">
        <v>270</v>
      </c>
    </row>
    <row r="3" spans="1:12">
      <c r="A3" s="624" t="s">
        <v>479</v>
      </c>
      <c r="B3" s="624"/>
      <c r="C3" s="624"/>
      <c r="D3" s="624"/>
      <c r="E3" s="624"/>
      <c r="F3" s="625"/>
      <c r="G3" s="625"/>
      <c r="H3" s="625"/>
    </row>
    <row r="4" spans="1:12">
      <c r="A4" s="84"/>
      <c r="B4" s="84"/>
      <c r="C4" s="88"/>
      <c r="D4" s="84"/>
      <c r="E4" s="84"/>
      <c r="F4" s="85"/>
      <c r="G4" s="85"/>
      <c r="H4" s="85"/>
    </row>
    <row r="5" spans="1:12">
      <c r="A5" s="84"/>
      <c r="B5" s="84"/>
      <c r="C5" s="88"/>
      <c r="D5" s="84"/>
      <c r="E5" s="84"/>
      <c r="F5" s="85"/>
      <c r="G5" s="85"/>
      <c r="H5" s="85"/>
    </row>
    <row r="6" spans="1:12" s="139" customFormat="1" ht="12.75" customHeight="1">
      <c r="A6" s="620" t="s">
        <v>69</v>
      </c>
      <c r="B6" s="628" t="s">
        <v>70</v>
      </c>
      <c r="C6" s="630" t="s">
        <v>210</v>
      </c>
      <c r="D6" s="628"/>
      <c r="E6" s="631"/>
      <c r="F6" s="626" t="s">
        <v>10</v>
      </c>
      <c r="G6" s="622" t="s">
        <v>77</v>
      </c>
      <c r="H6" s="622" t="s">
        <v>11</v>
      </c>
    </row>
    <row r="7" spans="1:12" s="101" customFormat="1" ht="13.5" customHeight="1">
      <c r="A7" s="621"/>
      <c r="B7" s="629"/>
      <c r="C7" s="632"/>
      <c r="D7" s="629"/>
      <c r="E7" s="633"/>
      <c r="F7" s="627"/>
      <c r="G7" s="623"/>
      <c r="H7" s="623"/>
    </row>
    <row r="8" spans="1:12" s="101" customFormat="1" ht="15" customHeight="1">
      <c r="A8" s="187" t="s">
        <v>106</v>
      </c>
      <c r="B8" s="187"/>
      <c r="C8" s="617" t="s">
        <v>14</v>
      </c>
      <c r="D8" s="618"/>
      <c r="E8" s="619"/>
      <c r="F8" s="188">
        <f>F9+F12+F22</f>
        <v>1556379.37</v>
      </c>
      <c r="G8" s="188">
        <f>G9+G12+G22</f>
        <v>1532282.0700000005</v>
      </c>
      <c r="H8" s="198">
        <f t="shared" ref="H8:H45" si="0">SUM(G8*100/F8)</f>
        <v>98.451707824937344</v>
      </c>
    </row>
    <row r="9" spans="1:12" s="101" customFormat="1" ht="15" customHeight="1">
      <c r="A9" s="187"/>
      <c r="B9" s="187" t="s">
        <v>107</v>
      </c>
      <c r="C9" s="617" t="s">
        <v>58</v>
      </c>
      <c r="D9" s="618"/>
      <c r="E9" s="619"/>
      <c r="F9" s="188">
        <f>SUM(F10:F11)</f>
        <v>125000</v>
      </c>
      <c r="G9" s="188">
        <f>SUM(G10:G11)</f>
        <v>109424.87</v>
      </c>
      <c r="H9" s="198">
        <f t="shared" si="0"/>
        <v>87.539895999999999</v>
      </c>
    </row>
    <row r="10" spans="1:12" s="101" customFormat="1" ht="37.5" customHeight="1">
      <c r="A10" s="187"/>
      <c r="B10" s="187"/>
      <c r="C10" s="515" t="s">
        <v>411</v>
      </c>
      <c r="D10" s="516"/>
      <c r="E10" s="517"/>
      <c r="F10" s="518">
        <v>100000</v>
      </c>
      <c r="G10" s="518">
        <v>100000</v>
      </c>
      <c r="H10" s="198">
        <f t="shared" si="0"/>
        <v>100</v>
      </c>
    </row>
    <row r="11" spans="1:12" s="101" customFormat="1" ht="39.75" customHeight="1">
      <c r="A11" s="187"/>
      <c r="B11" s="187"/>
      <c r="C11" s="515" t="s">
        <v>412</v>
      </c>
      <c r="D11" s="516"/>
      <c r="E11" s="517"/>
      <c r="F11" s="518">
        <v>25000</v>
      </c>
      <c r="G11" s="518">
        <v>9424.8700000000008</v>
      </c>
      <c r="H11" s="198">
        <f t="shared" si="0"/>
        <v>37.699480000000001</v>
      </c>
    </row>
    <row r="12" spans="1:12" s="101" customFormat="1" ht="21.75" customHeight="1">
      <c r="A12" s="187"/>
      <c r="B12" s="187" t="s">
        <v>204</v>
      </c>
      <c r="C12" s="617" t="s">
        <v>2</v>
      </c>
      <c r="D12" s="618"/>
      <c r="E12" s="619"/>
      <c r="F12" s="188">
        <f>SUM(F13:F21)</f>
        <v>1389285.37</v>
      </c>
      <c r="G12" s="188">
        <f>SUM(G13:G21)</f>
        <v>1380763.3800000004</v>
      </c>
      <c r="H12" s="198">
        <f t="shared" si="0"/>
        <v>99.386591827422777</v>
      </c>
    </row>
    <row r="13" spans="1:12" s="101" customFormat="1" ht="18" customHeight="1">
      <c r="A13" s="189"/>
      <c r="B13" s="189"/>
      <c r="C13" s="190" t="s">
        <v>413</v>
      </c>
      <c r="D13" s="150"/>
      <c r="E13" s="150"/>
      <c r="F13" s="156">
        <v>84870</v>
      </c>
      <c r="G13" s="130">
        <v>84870</v>
      </c>
      <c r="H13" s="156">
        <f t="shared" si="0"/>
        <v>100</v>
      </c>
    </row>
    <row r="14" spans="1:12" s="101" customFormat="1" ht="18.75" customHeight="1">
      <c r="A14" s="189"/>
      <c r="B14" s="189"/>
      <c r="C14" s="342" t="s">
        <v>370</v>
      </c>
      <c r="D14" s="192"/>
      <c r="E14" s="193"/>
      <c r="F14" s="156">
        <v>772000</v>
      </c>
      <c r="G14" s="156">
        <v>769332.41</v>
      </c>
      <c r="H14" s="156">
        <f t="shared" si="0"/>
        <v>99.654457253886008</v>
      </c>
    </row>
    <row r="15" spans="1:12" s="107" customFormat="1" ht="15.75" customHeight="1">
      <c r="A15" s="189"/>
      <c r="B15" s="189"/>
      <c r="C15" s="191" t="s">
        <v>394</v>
      </c>
      <c r="D15" s="192"/>
      <c r="E15" s="193"/>
      <c r="F15" s="156">
        <v>50978</v>
      </c>
      <c r="G15" s="130">
        <v>50875.48</v>
      </c>
      <c r="H15" s="156">
        <f t="shared" si="0"/>
        <v>99.798893640393899</v>
      </c>
      <c r="L15" s="101"/>
    </row>
    <row r="16" spans="1:12" s="107" customFormat="1" ht="15.75" customHeight="1">
      <c r="A16" s="189"/>
      <c r="B16" s="189"/>
      <c r="C16" s="191" t="s">
        <v>395</v>
      </c>
      <c r="D16" s="192"/>
      <c r="E16" s="193"/>
      <c r="F16" s="156">
        <v>124450</v>
      </c>
      <c r="G16" s="130">
        <v>124215.39</v>
      </c>
      <c r="H16" s="156">
        <f t="shared" si="0"/>
        <v>99.811482523101645</v>
      </c>
    </row>
    <row r="17" spans="1:12" s="107" customFormat="1" ht="27" customHeight="1">
      <c r="A17" s="189"/>
      <c r="B17" s="189"/>
      <c r="C17" s="191" t="s">
        <v>414</v>
      </c>
      <c r="D17" s="192"/>
      <c r="E17" s="193"/>
      <c r="F17" s="156">
        <v>12627.37</v>
      </c>
      <c r="G17" s="130">
        <v>7800</v>
      </c>
      <c r="H17" s="156">
        <f t="shared" si="0"/>
        <v>61.770582472834796</v>
      </c>
    </row>
    <row r="18" spans="1:12" s="107" customFormat="1" ht="26.25" customHeight="1">
      <c r="A18" s="189"/>
      <c r="B18" s="189"/>
      <c r="C18" s="191" t="s">
        <v>496</v>
      </c>
      <c r="D18" s="192"/>
      <c r="E18" s="193"/>
      <c r="F18" s="156">
        <v>4400</v>
      </c>
      <c r="G18" s="130">
        <v>4400</v>
      </c>
      <c r="H18" s="156">
        <f t="shared" si="0"/>
        <v>100</v>
      </c>
    </row>
    <row r="19" spans="1:12" s="107" customFormat="1" ht="27" customHeight="1">
      <c r="A19" s="189"/>
      <c r="B19" s="189"/>
      <c r="C19" s="191" t="s">
        <v>415</v>
      </c>
      <c r="D19" s="192"/>
      <c r="E19" s="193"/>
      <c r="F19" s="156">
        <v>173480</v>
      </c>
      <c r="G19" s="130">
        <v>173120.86</v>
      </c>
      <c r="H19" s="156">
        <f t="shared" si="0"/>
        <v>99.792979017754206</v>
      </c>
    </row>
    <row r="20" spans="1:12" s="150" customFormat="1" ht="25.5" customHeight="1">
      <c r="A20" s="189"/>
      <c r="B20" s="189"/>
      <c r="C20" s="191" t="s">
        <v>416</v>
      </c>
      <c r="D20" s="192"/>
      <c r="E20" s="193"/>
      <c r="F20" s="156">
        <v>163010</v>
      </c>
      <c r="G20" s="130">
        <v>162682.12</v>
      </c>
      <c r="H20" s="156">
        <f t="shared" si="0"/>
        <v>99.798858965707623</v>
      </c>
      <c r="L20" s="107"/>
    </row>
    <row r="21" spans="1:12" s="150" customFormat="1" ht="16.5" customHeight="1">
      <c r="A21" s="189"/>
      <c r="B21" s="189"/>
      <c r="C21" s="191" t="s">
        <v>464</v>
      </c>
      <c r="D21" s="192"/>
      <c r="E21" s="193"/>
      <c r="F21" s="156">
        <v>3470</v>
      </c>
      <c r="G21" s="130">
        <v>3467.12</v>
      </c>
      <c r="H21" s="156">
        <f t="shared" si="0"/>
        <v>99.917002881844383</v>
      </c>
      <c r="L21" s="107"/>
    </row>
    <row r="22" spans="1:12" s="150" customFormat="1" ht="25.5" customHeight="1">
      <c r="A22" s="189"/>
      <c r="B22" s="194">
        <v>60017</v>
      </c>
      <c r="C22" s="195" t="s">
        <v>367</v>
      </c>
      <c r="D22" s="196"/>
      <c r="E22" s="197"/>
      <c r="F22" s="198">
        <f>SUM(F23)</f>
        <v>42094</v>
      </c>
      <c r="G22" s="134">
        <f>SUM(G23)</f>
        <v>42093.82</v>
      </c>
      <c r="H22" s="198">
        <f t="shared" si="0"/>
        <v>99.999572385613149</v>
      </c>
    </row>
    <row r="23" spans="1:12" s="155" customFormat="1" ht="29.25" customHeight="1">
      <c r="A23" s="189"/>
      <c r="B23" s="189"/>
      <c r="C23" s="191" t="s">
        <v>388</v>
      </c>
      <c r="D23" s="192"/>
      <c r="E23" s="193"/>
      <c r="F23" s="156">
        <v>42094</v>
      </c>
      <c r="G23" s="130">
        <v>42093.82</v>
      </c>
      <c r="H23" s="156">
        <f t="shared" si="0"/>
        <v>99.999572385613149</v>
      </c>
    </row>
    <row r="24" spans="1:12" s="155" customFormat="1" ht="18.75" customHeight="1">
      <c r="A24" s="194">
        <v>700</v>
      </c>
      <c r="B24" s="194"/>
      <c r="C24" s="195" t="s">
        <v>16</v>
      </c>
      <c r="D24" s="196"/>
      <c r="E24" s="197"/>
      <c r="F24" s="198">
        <f>F25</f>
        <v>527219</v>
      </c>
      <c r="G24" s="134">
        <f>G25</f>
        <v>526808.88</v>
      </c>
      <c r="H24" s="198">
        <f t="shared" si="0"/>
        <v>99.92221069422763</v>
      </c>
    </row>
    <row r="25" spans="1:12" s="150" customFormat="1" ht="18" customHeight="1">
      <c r="A25" s="194"/>
      <c r="B25" s="194">
        <v>70005</v>
      </c>
      <c r="C25" s="195" t="s">
        <v>417</v>
      </c>
      <c r="D25" s="196"/>
      <c r="E25" s="197"/>
      <c r="F25" s="198">
        <f>SUM(F26:F29)</f>
        <v>527219</v>
      </c>
      <c r="G25" s="198">
        <f>SUM(G26:G29)</f>
        <v>526808.88</v>
      </c>
      <c r="H25" s="198">
        <f t="shared" si="0"/>
        <v>99.92221069422763</v>
      </c>
    </row>
    <row r="26" spans="1:12" s="150" customFormat="1" ht="21.75" customHeight="1">
      <c r="A26" s="189"/>
      <c r="B26" s="189"/>
      <c r="C26" s="191" t="s">
        <v>418</v>
      </c>
      <c r="D26" s="192"/>
      <c r="E26" s="193"/>
      <c r="F26" s="156">
        <v>140649</v>
      </c>
      <c r="G26" s="130">
        <v>140649</v>
      </c>
      <c r="H26" s="198">
        <f t="shared" si="0"/>
        <v>100</v>
      </c>
    </row>
    <row r="27" spans="1:12" s="150" customFormat="1" ht="25.5" customHeight="1">
      <c r="A27" s="189"/>
      <c r="B27" s="189"/>
      <c r="C27" s="191" t="s">
        <v>419</v>
      </c>
      <c r="D27" s="192"/>
      <c r="E27" s="193"/>
      <c r="F27" s="156">
        <v>37970</v>
      </c>
      <c r="G27" s="130">
        <v>37970</v>
      </c>
      <c r="H27" s="198">
        <f t="shared" si="0"/>
        <v>100</v>
      </c>
    </row>
    <row r="28" spans="1:12" s="150" customFormat="1" ht="17.25" customHeight="1">
      <c r="A28" s="189"/>
      <c r="B28" s="189"/>
      <c r="C28" s="191" t="s">
        <v>465</v>
      </c>
      <c r="D28" s="192"/>
      <c r="E28" s="193"/>
      <c r="F28" s="156">
        <v>322000</v>
      </c>
      <c r="G28" s="130">
        <v>321597.28000000003</v>
      </c>
      <c r="H28" s="198">
        <f t="shared" si="0"/>
        <v>99.874931677018651</v>
      </c>
    </row>
    <row r="29" spans="1:12" s="150" customFormat="1" ht="15.75" customHeight="1">
      <c r="A29" s="189"/>
      <c r="B29" s="189"/>
      <c r="C29" s="191" t="s">
        <v>466</v>
      </c>
      <c r="D29" s="192"/>
      <c r="E29" s="193"/>
      <c r="F29" s="156">
        <v>26600</v>
      </c>
      <c r="G29" s="130">
        <v>26592.6</v>
      </c>
      <c r="H29" s="198">
        <f t="shared" si="0"/>
        <v>99.972180451127826</v>
      </c>
    </row>
    <row r="30" spans="1:12" s="155" customFormat="1" ht="25.5" customHeight="1">
      <c r="A30" s="194">
        <v>754</v>
      </c>
      <c r="B30" s="194"/>
      <c r="C30" s="195" t="s">
        <v>30</v>
      </c>
      <c r="D30" s="196"/>
      <c r="E30" s="197"/>
      <c r="F30" s="198">
        <f>F31</f>
        <v>83327.039999999994</v>
      </c>
      <c r="G30" s="134">
        <f>SUM(G31)</f>
        <v>73256.989999999991</v>
      </c>
      <c r="H30" s="198">
        <f t="shared" si="0"/>
        <v>87.915027342864931</v>
      </c>
      <c r="L30" s="150"/>
    </row>
    <row r="31" spans="1:12" s="150" customFormat="1" ht="19.5" customHeight="1">
      <c r="A31" s="189"/>
      <c r="B31" s="194">
        <v>75412</v>
      </c>
      <c r="C31" s="195" t="s">
        <v>297</v>
      </c>
      <c r="D31" s="192"/>
      <c r="E31" s="193"/>
      <c r="F31" s="198">
        <f>SUM(F32:F37)</f>
        <v>83327.039999999994</v>
      </c>
      <c r="G31" s="198">
        <f>SUM(G32:G37)</f>
        <v>73256.989999999991</v>
      </c>
      <c r="H31" s="198">
        <f t="shared" si="0"/>
        <v>87.915027342864931</v>
      </c>
      <c r="L31" s="155"/>
    </row>
    <row r="32" spans="1:12" s="150" customFormat="1" ht="29.25" customHeight="1">
      <c r="A32" s="189"/>
      <c r="B32" s="189"/>
      <c r="C32" s="191" t="s">
        <v>438</v>
      </c>
      <c r="D32" s="192"/>
      <c r="E32" s="193"/>
      <c r="F32" s="156">
        <v>10000</v>
      </c>
      <c r="G32" s="156">
        <v>0</v>
      </c>
      <c r="H32" s="156">
        <f t="shared" si="0"/>
        <v>0</v>
      </c>
    </row>
    <row r="33" spans="1:8" s="150" customFormat="1" ht="29.25" customHeight="1">
      <c r="A33" s="189"/>
      <c r="B33" s="189"/>
      <c r="C33" s="191" t="s">
        <v>467</v>
      </c>
      <c r="D33" s="192"/>
      <c r="E33" s="193"/>
      <c r="F33" s="156">
        <v>4000</v>
      </c>
      <c r="G33" s="156">
        <v>4000</v>
      </c>
      <c r="H33" s="156">
        <f t="shared" si="0"/>
        <v>100</v>
      </c>
    </row>
    <row r="34" spans="1:8" s="150" customFormat="1" ht="20.25" customHeight="1">
      <c r="A34" s="189"/>
      <c r="B34" s="189"/>
      <c r="C34" s="191" t="s">
        <v>420</v>
      </c>
      <c r="D34" s="192"/>
      <c r="E34" s="193"/>
      <c r="F34" s="156">
        <v>31500</v>
      </c>
      <c r="G34" s="156">
        <v>31438.799999999999</v>
      </c>
      <c r="H34" s="156">
        <f t="shared" si="0"/>
        <v>99.805714285714288</v>
      </c>
    </row>
    <row r="35" spans="1:8" s="150" customFormat="1" ht="20.25" customHeight="1">
      <c r="A35" s="189"/>
      <c r="B35" s="189"/>
      <c r="C35" s="191" t="s">
        <v>421</v>
      </c>
      <c r="D35" s="192"/>
      <c r="E35" s="193"/>
      <c r="F35" s="156">
        <v>24123.39</v>
      </c>
      <c r="G35" s="156">
        <v>24115.93</v>
      </c>
      <c r="H35" s="156">
        <f t="shared" si="0"/>
        <v>99.969075656447956</v>
      </c>
    </row>
    <row r="36" spans="1:8" s="150" customFormat="1" ht="24" customHeight="1">
      <c r="A36" s="189"/>
      <c r="B36" s="189"/>
      <c r="C36" s="191" t="s">
        <v>468</v>
      </c>
      <c r="D36" s="192"/>
      <c r="E36" s="193"/>
      <c r="F36" s="156">
        <v>13700.22</v>
      </c>
      <c r="G36" s="156">
        <v>13698.83</v>
      </c>
      <c r="H36" s="156">
        <f t="shared" si="0"/>
        <v>99.989854177524165</v>
      </c>
    </row>
    <row r="37" spans="1:8" s="150" customFormat="1" ht="40.5" customHeight="1">
      <c r="A37" s="189"/>
      <c r="B37" s="194"/>
      <c r="C37" s="191" t="s">
        <v>422</v>
      </c>
      <c r="D37" s="192"/>
      <c r="E37" s="193"/>
      <c r="F37" s="156">
        <v>3.43</v>
      </c>
      <c r="G37" s="156">
        <v>3.43</v>
      </c>
      <c r="H37" s="156">
        <f t="shared" si="0"/>
        <v>100</v>
      </c>
    </row>
    <row r="38" spans="1:8" s="150" customFormat="1" ht="18" customHeight="1">
      <c r="A38" s="194">
        <v>801</v>
      </c>
      <c r="B38" s="194"/>
      <c r="C38" s="637" t="s">
        <v>5</v>
      </c>
      <c r="D38" s="637"/>
      <c r="E38" s="637"/>
      <c r="F38" s="199">
        <f>SUM(F39+F41)</f>
        <v>104181.91</v>
      </c>
      <c r="G38" s="199">
        <f>SUM(G39+G41)</f>
        <v>104181.18000000001</v>
      </c>
      <c r="H38" s="198">
        <f t="shared" si="0"/>
        <v>99.999299302537267</v>
      </c>
    </row>
    <row r="39" spans="1:8" s="150" customFormat="1" ht="19.5" customHeight="1">
      <c r="A39" s="189"/>
      <c r="B39" s="194">
        <v>80104</v>
      </c>
      <c r="C39" s="195" t="s">
        <v>60</v>
      </c>
      <c r="D39" s="192"/>
      <c r="E39" s="193"/>
      <c r="F39" s="199">
        <f>F40</f>
        <v>103937</v>
      </c>
      <c r="G39" s="199">
        <f>G40</f>
        <v>103936.27</v>
      </c>
      <c r="H39" s="198">
        <f>SUM(G39*100/F39)</f>
        <v>99.999297651461944</v>
      </c>
    </row>
    <row r="40" spans="1:8" s="150" customFormat="1" ht="27" customHeight="1">
      <c r="A40" s="189"/>
      <c r="B40" s="189"/>
      <c r="C40" s="191" t="s">
        <v>423</v>
      </c>
      <c r="D40" s="192"/>
      <c r="E40" s="193"/>
      <c r="F40" s="200">
        <v>103937</v>
      </c>
      <c r="G40" s="451">
        <v>103936.27</v>
      </c>
      <c r="H40" s="156">
        <f>SUM(G40*100/F40)</f>
        <v>99.999297651461944</v>
      </c>
    </row>
    <row r="41" spans="1:8" s="150" customFormat="1" ht="18" customHeight="1">
      <c r="A41" s="189"/>
      <c r="B41" s="194">
        <v>80195</v>
      </c>
      <c r="C41" s="195" t="s">
        <v>368</v>
      </c>
      <c r="D41" s="196"/>
      <c r="E41" s="197"/>
      <c r="F41" s="199">
        <f>SUM(F42)</f>
        <v>244.91</v>
      </c>
      <c r="G41" s="199">
        <f>SUM(G42)</f>
        <v>244.91</v>
      </c>
      <c r="H41" s="198">
        <f t="shared" si="0"/>
        <v>100</v>
      </c>
    </row>
    <row r="42" spans="1:8" s="150" customFormat="1" ht="38.25" customHeight="1">
      <c r="A42" s="189"/>
      <c r="B42" s="189"/>
      <c r="C42" s="191" t="s">
        <v>450</v>
      </c>
      <c r="D42" s="192"/>
      <c r="E42" s="193"/>
      <c r="F42" s="200">
        <v>244.91</v>
      </c>
      <c r="G42" s="200">
        <v>244.91</v>
      </c>
      <c r="H42" s="156">
        <f t="shared" si="0"/>
        <v>100</v>
      </c>
    </row>
    <row r="43" spans="1:8" s="155" customFormat="1" ht="22.5" customHeight="1">
      <c r="A43" s="194">
        <v>852</v>
      </c>
      <c r="B43" s="194"/>
      <c r="C43" s="195" t="s">
        <v>59</v>
      </c>
      <c r="D43" s="196"/>
      <c r="E43" s="197"/>
      <c r="F43" s="199">
        <f>F44</f>
        <v>322000</v>
      </c>
      <c r="G43" s="199">
        <f>G44</f>
        <v>322000</v>
      </c>
      <c r="H43" s="198">
        <f t="shared" si="0"/>
        <v>100</v>
      </c>
    </row>
    <row r="44" spans="1:8" s="155" customFormat="1" ht="21" customHeight="1">
      <c r="A44" s="194"/>
      <c r="B44" s="194">
        <v>85203</v>
      </c>
      <c r="C44" s="195" t="s">
        <v>38</v>
      </c>
      <c r="D44" s="196"/>
      <c r="E44" s="197"/>
      <c r="F44" s="199">
        <f>F45</f>
        <v>322000</v>
      </c>
      <c r="G44" s="199">
        <f>G45</f>
        <v>322000</v>
      </c>
      <c r="H44" s="198">
        <f t="shared" si="0"/>
        <v>100</v>
      </c>
    </row>
    <row r="45" spans="1:8" s="150" customFormat="1" ht="38.25" customHeight="1">
      <c r="A45" s="189"/>
      <c r="B45" s="189"/>
      <c r="C45" s="191" t="s">
        <v>435</v>
      </c>
      <c r="D45" s="192"/>
      <c r="E45" s="193"/>
      <c r="F45" s="200">
        <v>322000</v>
      </c>
      <c r="G45" s="200">
        <v>322000</v>
      </c>
      <c r="H45" s="156">
        <f t="shared" si="0"/>
        <v>100</v>
      </c>
    </row>
    <row r="46" spans="1:8" s="150" customFormat="1" ht="19.5" customHeight="1">
      <c r="A46" s="194">
        <v>900</v>
      </c>
      <c r="B46" s="189"/>
      <c r="C46" s="195" t="s">
        <v>43</v>
      </c>
      <c r="D46" s="192"/>
      <c r="E46" s="193"/>
      <c r="F46" s="199">
        <f>SUM(F47+F50)</f>
        <v>84901.079999999987</v>
      </c>
      <c r="G46" s="450">
        <f>SUM(G47+G50)</f>
        <v>84513.26999999999</v>
      </c>
      <c r="H46" s="198">
        <f>H47</f>
        <v>97.980600499744241</v>
      </c>
    </row>
    <row r="47" spans="1:8" s="150" customFormat="1" ht="20.25" customHeight="1">
      <c r="A47" s="189"/>
      <c r="B47" s="194">
        <v>90015</v>
      </c>
      <c r="C47" s="195" t="s">
        <v>311</v>
      </c>
      <c r="D47" s="192"/>
      <c r="E47" s="193"/>
      <c r="F47" s="199">
        <f>F48+F49</f>
        <v>27334.65</v>
      </c>
      <c r="G47" s="199">
        <f>SUM(G48:G49)</f>
        <v>27018.559999999998</v>
      </c>
      <c r="H47" s="198">
        <f>H48</f>
        <v>97.980600499744241</v>
      </c>
    </row>
    <row r="48" spans="1:8" s="150" customFormat="1" ht="24.75" customHeight="1">
      <c r="A48" s="189"/>
      <c r="B48" s="189"/>
      <c r="C48" s="191" t="s">
        <v>424</v>
      </c>
      <c r="D48" s="192"/>
      <c r="E48" s="193"/>
      <c r="F48" s="200">
        <v>15619.99</v>
      </c>
      <c r="G48" s="200">
        <v>15304.56</v>
      </c>
      <c r="H48" s="156">
        <f t="shared" ref="H48:H62" si="1">SUM(G48*100/F48)</f>
        <v>97.980600499744241</v>
      </c>
    </row>
    <row r="49" spans="1:12" s="150" customFormat="1" ht="20.25" customHeight="1">
      <c r="A49" s="189"/>
      <c r="B49" s="189"/>
      <c r="C49" s="191" t="s">
        <v>495</v>
      </c>
      <c r="D49" s="192"/>
      <c r="E49" s="193"/>
      <c r="F49" s="200">
        <v>11714.66</v>
      </c>
      <c r="G49" s="200">
        <v>11714</v>
      </c>
      <c r="H49" s="156">
        <f t="shared" si="1"/>
        <v>99.99436603367063</v>
      </c>
    </row>
    <row r="50" spans="1:12" s="150" customFormat="1" ht="18" customHeight="1">
      <c r="A50" s="194"/>
      <c r="B50" s="194">
        <v>90095</v>
      </c>
      <c r="C50" s="195" t="s">
        <v>35</v>
      </c>
      <c r="D50" s="196"/>
      <c r="E50" s="197"/>
      <c r="F50" s="199">
        <f>SUM(F51:F55)</f>
        <v>57566.429999999993</v>
      </c>
      <c r="G50" s="199">
        <f>SUM(G51:G55)</f>
        <v>57494.709999999992</v>
      </c>
      <c r="H50" s="198">
        <f t="shared" si="1"/>
        <v>99.875413500541896</v>
      </c>
    </row>
    <row r="51" spans="1:12" s="155" customFormat="1" ht="23.25" customHeight="1">
      <c r="A51" s="189"/>
      <c r="B51" s="189"/>
      <c r="C51" s="191" t="s">
        <v>469</v>
      </c>
      <c r="D51" s="192"/>
      <c r="E51" s="193"/>
      <c r="F51" s="200">
        <v>11780</v>
      </c>
      <c r="G51" s="200">
        <v>11779.76</v>
      </c>
      <c r="H51" s="156">
        <f t="shared" si="1"/>
        <v>99.997962648556879</v>
      </c>
      <c r="L51" s="150"/>
    </row>
    <row r="52" spans="1:12" s="150" customFormat="1" ht="15.75" customHeight="1">
      <c r="A52" s="189"/>
      <c r="B52" s="189"/>
      <c r="C52" s="191" t="s">
        <v>425</v>
      </c>
      <c r="D52" s="192"/>
      <c r="E52" s="193"/>
      <c r="F52" s="200">
        <v>8350</v>
      </c>
      <c r="G52" s="200">
        <v>8344.58</v>
      </c>
      <c r="H52" s="156">
        <f t="shared" si="1"/>
        <v>99.935089820359281</v>
      </c>
    </row>
    <row r="53" spans="1:12" s="155" customFormat="1" ht="21" customHeight="1">
      <c r="A53" s="189"/>
      <c r="B53" s="189"/>
      <c r="C53" s="191" t="s">
        <v>426</v>
      </c>
      <c r="D53" s="192"/>
      <c r="E53" s="193"/>
      <c r="F53" s="200">
        <v>8300</v>
      </c>
      <c r="G53" s="200">
        <v>8233.9699999999993</v>
      </c>
      <c r="H53" s="156">
        <f t="shared" si="1"/>
        <v>99.204457831325286</v>
      </c>
      <c r="L53" s="150"/>
    </row>
    <row r="54" spans="1:12" s="150" customFormat="1" ht="20.25" customHeight="1">
      <c r="A54" s="189"/>
      <c r="B54" s="189"/>
      <c r="C54" s="191" t="s">
        <v>427</v>
      </c>
      <c r="D54" s="192"/>
      <c r="E54" s="193"/>
      <c r="F54" s="200">
        <v>10158.73</v>
      </c>
      <c r="G54" s="200">
        <v>10158.700000000001</v>
      </c>
      <c r="H54" s="156">
        <f t="shared" si="1"/>
        <v>99.999704687495395</v>
      </c>
    </row>
    <row r="55" spans="1:12" s="150" customFormat="1" ht="28.5" customHeight="1">
      <c r="A55" s="189"/>
      <c r="B55" s="189"/>
      <c r="C55" s="191" t="s">
        <v>470</v>
      </c>
      <c r="D55" s="192"/>
      <c r="E55" s="193"/>
      <c r="F55" s="200">
        <v>18977.7</v>
      </c>
      <c r="G55" s="200">
        <v>18977.7</v>
      </c>
      <c r="H55" s="156">
        <f t="shared" si="1"/>
        <v>100</v>
      </c>
    </row>
    <row r="56" spans="1:12" s="150" customFormat="1" ht="22.5" customHeight="1">
      <c r="A56" s="194">
        <v>921</v>
      </c>
      <c r="B56" s="194"/>
      <c r="C56" s="634" t="s">
        <v>283</v>
      </c>
      <c r="D56" s="635"/>
      <c r="E56" s="159"/>
      <c r="F56" s="198">
        <f>SUM(F57)</f>
        <v>192027.56</v>
      </c>
      <c r="G56" s="134">
        <f>SUM(G57)</f>
        <v>191806.93</v>
      </c>
      <c r="H56" s="198">
        <f t="shared" si="1"/>
        <v>99.885105033881601</v>
      </c>
    </row>
    <row r="57" spans="1:12" s="155" customFormat="1" ht="20.25" customHeight="1">
      <c r="A57" s="194"/>
      <c r="B57" s="194">
        <v>92109</v>
      </c>
      <c r="C57" s="201" t="s">
        <v>57</v>
      </c>
      <c r="D57" s="430"/>
      <c r="E57" s="159"/>
      <c r="F57" s="198">
        <f>F58</f>
        <v>192027.56</v>
      </c>
      <c r="G57" s="134">
        <f>G58</f>
        <v>191806.93</v>
      </c>
      <c r="H57" s="198">
        <f t="shared" si="1"/>
        <v>99.885105033881601</v>
      </c>
      <c r="L57" s="150"/>
    </row>
    <row r="58" spans="1:12" s="150" customFormat="1" ht="20.25" customHeight="1">
      <c r="A58" s="189"/>
      <c r="B58" s="189"/>
      <c r="C58" s="202" t="s">
        <v>369</v>
      </c>
      <c r="D58" s="431"/>
      <c r="E58" s="183"/>
      <c r="F58" s="156">
        <v>192027.56</v>
      </c>
      <c r="G58" s="130">
        <v>191806.93</v>
      </c>
      <c r="H58" s="156">
        <f t="shared" si="1"/>
        <v>99.885105033881601</v>
      </c>
      <c r="L58" s="155"/>
    </row>
    <row r="59" spans="1:12" s="150" customFormat="1" ht="17.25" customHeight="1">
      <c r="A59" s="194">
        <v>926</v>
      </c>
      <c r="B59" s="194"/>
      <c r="C59" s="634" t="s">
        <v>428</v>
      </c>
      <c r="D59" s="635"/>
      <c r="E59" s="159"/>
      <c r="F59" s="198">
        <f>SUM(F60)</f>
        <v>45000</v>
      </c>
      <c r="G59" s="134">
        <f>SUM(G60)</f>
        <v>44999.99</v>
      </c>
      <c r="H59" s="198">
        <f t="shared" si="1"/>
        <v>99.999977777777772</v>
      </c>
    </row>
    <row r="60" spans="1:12" s="150" customFormat="1" ht="19.5" customHeight="1">
      <c r="A60" s="194"/>
      <c r="B60" s="194">
        <v>92601</v>
      </c>
      <c r="C60" s="201" t="s">
        <v>46</v>
      </c>
      <c r="D60" s="430"/>
      <c r="E60" s="159"/>
      <c r="F60" s="198">
        <f>SUM(F61)</f>
        <v>45000</v>
      </c>
      <c r="G60" s="134">
        <f>SUM(G61)</f>
        <v>44999.99</v>
      </c>
      <c r="H60" s="198">
        <f t="shared" si="1"/>
        <v>99.999977777777772</v>
      </c>
    </row>
    <row r="61" spans="1:12" s="155" customFormat="1" ht="18" customHeight="1">
      <c r="A61" s="189"/>
      <c r="B61" s="189"/>
      <c r="C61" s="202" t="s">
        <v>429</v>
      </c>
      <c r="D61" s="431"/>
      <c r="E61" s="183"/>
      <c r="F61" s="156">
        <v>45000</v>
      </c>
      <c r="G61" s="130">
        <v>44999.99</v>
      </c>
      <c r="H61" s="156">
        <f t="shared" si="1"/>
        <v>99.999977777777772</v>
      </c>
      <c r="L61" s="150"/>
    </row>
    <row r="62" spans="1:12" s="150" customFormat="1" ht="18" customHeight="1">
      <c r="A62" s="186"/>
      <c r="B62" s="186"/>
      <c r="C62" s="634" t="s">
        <v>211</v>
      </c>
      <c r="D62" s="636"/>
      <c r="E62" s="635"/>
      <c r="F62" s="203">
        <f>SUM(F8+F30+F24+F38+F46+F56+F59+F43)</f>
        <v>2915035.9600000004</v>
      </c>
      <c r="G62" s="203">
        <f>SUM(G8+G30+G24+G38+G46+G56+G59+G43)</f>
        <v>2879849.310000001</v>
      </c>
      <c r="H62" s="198">
        <f t="shared" si="1"/>
        <v>98.792925696875471</v>
      </c>
      <c r="L62" s="155"/>
    </row>
    <row r="63" spans="1:12" s="155" customFormat="1" ht="14.25" customHeight="1">
      <c r="A63" s="6"/>
      <c r="B63" s="6"/>
      <c r="C63" s="37"/>
      <c r="D63" s="6"/>
      <c r="E63" s="36"/>
      <c r="F63" s="6"/>
      <c r="G63" s="36"/>
      <c r="H63" s="36"/>
      <c r="L63" s="150"/>
    </row>
    <row r="64" spans="1:12" s="155" customFormat="1" ht="14.25" customHeight="1">
      <c r="A64" s="6"/>
      <c r="B64" s="6"/>
      <c r="C64" s="37"/>
      <c r="D64" s="6"/>
      <c r="E64" s="36"/>
      <c r="F64" s="6"/>
      <c r="G64" s="36"/>
      <c r="H64" s="36"/>
    </row>
    <row r="65" spans="1:12" s="150" customFormat="1" ht="18.75" customHeight="1">
      <c r="A65" s="6"/>
      <c r="B65" s="6"/>
      <c r="C65" s="37"/>
      <c r="D65" s="6"/>
      <c r="E65" s="36"/>
      <c r="F65" s="6"/>
      <c r="G65" s="36"/>
      <c r="H65" s="36"/>
    </row>
    <row r="66" spans="1:12" s="150" customFormat="1" ht="15" customHeight="1">
      <c r="A66" s="6"/>
      <c r="B66" s="6"/>
      <c r="C66" s="37"/>
      <c r="D66" s="6"/>
      <c r="E66" s="36"/>
      <c r="F66" s="6"/>
      <c r="G66" s="36"/>
      <c r="H66" s="36"/>
    </row>
    <row r="67" spans="1:12" s="155" customFormat="1" ht="15" customHeight="1">
      <c r="A67" s="6"/>
      <c r="B67" s="6"/>
      <c r="C67" s="37"/>
      <c r="D67" s="6"/>
      <c r="E67" s="36"/>
      <c r="F67" s="6"/>
      <c r="G67" s="36"/>
      <c r="H67" s="36"/>
      <c r="L67" s="150"/>
    </row>
    <row r="68" spans="1:12" s="155" customFormat="1" ht="15" customHeight="1">
      <c r="A68" s="6"/>
      <c r="B68" s="6"/>
      <c r="C68" s="37"/>
      <c r="D68" s="6"/>
      <c r="E68" s="36"/>
      <c r="F68" s="6"/>
      <c r="G68" s="36"/>
      <c r="H68" s="36"/>
    </row>
    <row r="69" spans="1:12" s="150" customFormat="1" ht="15" customHeight="1">
      <c r="A69" s="6"/>
      <c r="B69" s="6"/>
      <c r="C69" s="37"/>
      <c r="D69" s="6"/>
      <c r="E69" s="36"/>
      <c r="F69" s="6"/>
      <c r="G69" s="36"/>
      <c r="H69" s="36"/>
      <c r="L69" s="155"/>
    </row>
    <row r="70" spans="1:12" s="101" customFormat="1">
      <c r="A70" s="6"/>
      <c r="B70" s="6"/>
      <c r="C70" s="37"/>
      <c r="D70" s="6"/>
      <c r="E70" s="36"/>
      <c r="F70" s="6"/>
      <c r="G70" s="36"/>
      <c r="H70" s="36"/>
      <c r="L70" s="150"/>
    </row>
    <row r="71" spans="1:12">
      <c r="L71" s="101"/>
    </row>
  </sheetData>
  <mergeCells count="14">
    <mergeCell ref="C56:D56"/>
    <mergeCell ref="C62:E62"/>
    <mergeCell ref="C12:E12"/>
    <mergeCell ref="C38:E38"/>
    <mergeCell ref="C59:D59"/>
    <mergeCell ref="C9:E9"/>
    <mergeCell ref="A6:A7"/>
    <mergeCell ref="G6:G7"/>
    <mergeCell ref="C8:E8"/>
    <mergeCell ref="A3:H3"/>
    <mergeCell ref="H6:H7"/>
    <mergeCell ref="F6:F7"/>
    <mergeCell ref="B6:B7"/>
    <mergeCell ref="C6:E7"/>
  </mergeCells>
  <phoneticPr fontId="0" type="noConversion"/>
  <pageMargins left="0.78740157480314965" right="0.19685039370078741" top="0.59055118110236227" bottom="0.59055118110236227" header="0.51181102362204722" footer="0.51181102362204722"/>
  <pageSetup paperSize="9" orientation="portrait" r:id="rId1"/>
  <headerFooter alignWithMargins="0"/>
  <ignoredErrors>
    <ignoredError sqref="A8 B1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I105"/>
  <sheetViews>
    <sheetView topLeftCell="A79" zoomScale="170" zoomScaleNormal="170" workbookViewId="0">
      <selection activeCell="E6" sqref="E6"/>
    </sheetView>
  </sheetViews>
  <sheetFormatPr defaultRowHeight="12"/>
  <cols>
    <col min="1" max="1" width="6.42578125" style="1" customWidth="1"/>
    <col min="2" max="2" width="8.28515625" style="1" customWidth="1"/>
    <col min="3" max="3" width="6.42578125" style="1" customWidth="1"/>
    <col min="4" max="4" width="34.28515625" style="4" customWidth="1"/>
    <col min="5" max="5" width="14" style="1" customWidth="1"/>
    <col min="6" max="6" width="12.7109375" style="17" customWidth="1"/>
    <col min="7" max="7" width="9.85546875" style="5" customWidth="1"/>
    <col min="8" max="9" width="0" style="1" hidden="1" customWidth="1"/>
    <col min="10" max="16384" width="9.140625" style="1"/>
  </cols>
  <sheetData>
    <row r="1" spans="1:8">
      <c r="F1" s="17" t="s">
        <v>275</v>
      </c>
    </row>
    <row r="3" spans="1:8">
      <c r="A3" s="638" t="s">
        <v>480</v>
      </c>
      <c r="B3" s="639"/>
      <c r="C3" s="639"/>
      <c r="D3" s="639"/>
      <c r="E3" s="639"/>
      <c r="F3" s="639"/>
      <c r="G3" s="639"/>
      <c r="H3" s="2"/>
    </row>
    <row r="4" spans="1:8">
      <c r="A4" s="640"/>
      <c r="B4" s="641"/>
      <c r="C4" s="641"/>
      <c r="D4" s="641"/>
      <c r="E4" s="641"/>
      <c r="F4" s="641"/>
      <c r="G4" s="641"/>
      <c r="H4" s="3"/>
    </row>
    <row r="5" spans="1:8" s="172" customFormat="1">
      <c r="A5" s="168" t="s">
        <v>69</v>
      </c>
      <c r="B5" s="168" t="s">
        <v>70</v>
      </c>
      <c r="C5" s="169" t="s">
        <v>71</v>
      </c>
      <c r="D5" s="170" t="s">
        <v>0</v>
      </c>
      <c r="E5" s="204" t="s">
        <v>10</v>
      </c>
      <c r="F5" s="204" t="s">
        <v>77</v>
      </c>
      <c r="G5" s="205" t="s">
        <v>11</v>
      </c>
      <c r="H5" s="171"/>
    </row>
    <row r="6" spans="1:8" s="122" customFormat="1" ht="15" customHeight="1">
      <c r="A6" s="173" t="s">
        <v>187</v>
      </c>
      <c r="B6" s="168"/>
      <c r="C6" s="168"/>
      <c r="D6" s="174" t="s">
        <v>48</v>
      </c>
      <c r="E6" s="179">
        <f>E7</f>
        <v>238947.06</v>
      </c>
      <c r="F6" s="179">
        <f>F7</f>
        <v>238947.06</v>
      </c>
      <c r="G6" s="179">
        <f>SUM(F6*100)/E6</f>
        <v>100</v>
      </c>
      <c r="H6" s="175"/>
    </row>
    <row r="7" spans="1:8" s="155" customFormat="1" ht="13.5" customHeight="1">
      <c r="A7" s="206"/>
      <c r="B7" s="207" t="s">
        <v>90</v>
      </c>
      <c r="C7" s="206"/>
      <c r="D7" s="208" t="s">
        <v>35</v>
      </c>
      <c r="E7" s="209">
        <f>SUM(E8:E13)</f>
        <v>238947.06</v>
      </c>
      <c r="F7" s="209">
        <f>SUM(F8:F13)</f>
        <v>238947.06</v>
      </c>
      <c r="G7" s="209">
        <f>SUM(F7*100)/E7</f>
        <v>100</v>
      </c>
      <c r="H7" s="210"/>
    </row>
    <row r="8" spans="1:8" s="155" customFormat="1" ht="13.5" customHeight="1">
      <c r="A8" s="211"/>
      <c r="B8" s="212"/>
      <c r="C8" s="211">
        <v>4010</v>
      </c>
      <c r="D8" s="213" t="s">
        <v>20</v>
      </c>
      <c r="E8" s="214">
        <v>3300</v>
      </c>
      <c r="F8" s="214">
        <v>3300</v>
      </c>
      <c r="G8" s="214">
        <f t="shared" ref="G8:G13" si="0">SUM(F8*100/E8)</f>
        <v>100</v>
      </c>
      <c r="H8" s="210"/>
    </row>
    <row r="9" spans="1:8" s="155" customFormat="1" ht="14.25" customHeight="1">
      <c r="A9" s="211"/>
      <c r="B9" s="212"/>
      <c r="C9" s="211">
        <v>4110</v>
      </c>
      <c r="D9" s="213" t="s">
        <v>28</v>
      </c>
      <c r="E9" s="214">
        <v>564.29</v>
      </c>
      <c r="F9" s="214">
        <v>564.29</v>
      </c>
      <c r="G9" s="214">
        <f t="shared" si="0"/>
        <v>100</v>
      </c>
      <c r="H9" s="210"/>
    </row>
    <row r="10" spans="1:8" s="155" customFormat="1" ht="12" customHeight="1">
      <c r="A10" s="211"/>
      <c r="B10" s="212"/>
      <c r="C10" s="211">
        <v>4120</v>
      </c>
      <c r="D10" s="213" t="s">
        <v>23</v>
      </c>
      <c r="E10" s="214">
        <v>80.84</v>
      </c>
      <c r="F10" s="214">
        <v>80.84</v>
      </c>
      <c r="G10" s="214">
        <f t="shared" si="0"/>
        <v>100</v>
      </c>
      <c r="H10" s="210"/>
    </row>
    <row r="11" spans="1:8" s="155" customFormat="1" ht="12" customHeight="1">
      <c r="A11" s="211"/>
      <c r="B11" s="212"/>
      <c r="C11" s="211">
        <v>4210</v>
      </c>
      <c r="D11" s="213" t="s">
        <v>15</v>
      </c>
      <c r="E11" s="214">
        <v>391.6</v>
      </c>
      <c r="F11" s="214">
        <v>391.6</v>
      </c>
      <c r="G11" s="214">
        <f t="shared" si="0"/>
        <v>100</v>
      </c>
      <c r="H11" s="210"/>
    </row>
    <row r="12" spans="1:8" s="155" customFormat="1" ht="13.5" customHeight="1">
      <c r="A12" s="211"/>
      <c r="B12" s="212"/>
      <c r="C12" s="211">
        <v>4300</v>
      </c>
      <c r="D12" s="213" t="s">
        <v>13</v>
      </c>
      <c r="E12" s="214">
        <v>348.51</v>
      </c>
      <c r="F12" s="214">
        <v>348.51</v>
      </c>
      <c r="G12" s="214">
        <f t="shared" si="0"/>
        <v>100</v>
      </c>
      <c r="H12" s="210"/>
    </row>
    <row r="13" spans="1:8" s="155" customFormat="1" ht="12" customHeight="1">
      <c r="A13" s="211"/>
      <c r="B13" s="212"/>
      <c r="C13" s="211">
        <v>4430</v>
      </c>
      <c r="D13" s="213" t="s">
        <v>4</v>
      </c>
      <c r="E13" s="214">
        <v>234261.82</v>
      </c>
      <c r="F13" s="214">
        <v>234261.82</v>
      </c>
      <c r="G13" s="214">
        <f t="shared" si="0"/>
        <v>100</v>
      </c>
      <c r="H13" s="210"/>
    </row>
    <row r="14" spans="1:8" s="122" customFormat="1" ht="14.25" customHeight="1">
      <c r="A14" s="168">
        <v>750</v>
      </c>
      <c r="B14" s="168"/>
      <c r="C14" s="168"/>
      <c r="D14" s="174" t="s">
        <v>19</v>
      </c>
      <c r="E14" s="179">
        <f>E15</f>
        <v>41298</v>
      </c>
      <c r="F14" s="179">
        <f>F15</f>
        <v>41080.460000000006</v>
      </c>
      <c r="G14" s="179">
        <f>SUM(F14*100)/E14</f>
        <v>99.47324325633204</v>
      </c>
      <c r="H14" s="175"/>
    </row>
    <row r="15" spans="1:8" s="122" customFormat="1">
      <c r="A15" s="168"/>
      <c r="B15" s="168">
        <v>75011</v>
      </c>
      <c r="C15" s="168"/>
      <c r="D15" s="174" t="s">
        <v>7</v>
      </c>
      <c r="E15" s="179">
        <f>SUM(E16:E21)</f>
        <v>41298</v>
      </c>
      <c r="F15" s="179">
        <f>SUM(F16:F21)</f>
        <v>41080.460000000006</v>
      </c>
      <c r="G15" s="179">
        <f>SUM(F15*100)/E15</f>
        <v>99.47324325633204</v>
      </c>
      <c r="H15" s="175"/>
    </row>
    <row r="16" spans="1:8" s="122" customFormat="1">
      <c r="A16" s="182"/>
      <c r="B16" s="182"/>
      <c r="C16" s="182">
        <v>4010</v>
      </c>
      <c r="D16" s="185" t="s">
        <v>20</v>
      </c>
      <c r="E16" s="177">
        <v>32275.19</v>
      </c>
      <c r="F16" s="177">
        <v>32093.24</v>
      </c>
      <c r="G16" s="177">
        <f t="shared" ref="G16:G44" si="1">SUM(F16*100/E16)</f>
        <v>99.436254286961599</v>
      </c>
      <c r="H16" s="175"/>
    </row>
    <row r="17" spans="1:8" s="122" customFormat="1">
      <c r="A17" s="182"/>
      <c r="B17" s="182"/>
      <c r="C17" s="182">
        <v>4040</v>
      </c>
      <c r="D17" s="215" t="s">
        <v>21</v>
      </c>
      <c r="E17" s="177">
        <v>1429.53</v>
      </c>
      <c r="F17" s="177">
        <v>1429.53</v>
      </c>
      <c r="G17" s="177">
        <f t="shared" si="1"/>
        <v>100</v>
      </c>
      <c r="H17" s="175"/>
    </row>
    <row r="18" spans="1:8" s="122" customFormat="1">
      <c r="A18" s="182"/>
      <c r="B18" s="182"/>
      <c r="C18" s="182">
        <v>4110</v>
      </c>
      <c r="D18" s="185" t="s">
        <v>28</v>
      </c>
      <c r="E18" s="177">
        <v>5763.5</v>
      </c>
      <c r="F18" s="177">
        <v>5732.37</v>
      </c>
      <c r="G18" s="177">
        <f t="shared" si="1"/>
        <v>99.459876810965554</v>
      </c>
      <c r="H18" s="175"/>
    </row>
    <row r="19" spans="1:8" s="122" customFormat="1">
      <c r="A19" s="182"/>
      <c r="B19" s="182"/>
      <c r="C19" s="182">
        <v>4120</v>
      </c>
      <c r="D19" s="185" t="s">
        <v>23</v>
      </c>
      <c r="E19" s="177">
        <v>825.78</v>
      </c>
      <c r="F19" s="177">
        <v>821.32</v>
      </c>
      <c r="G19" s="177">
        <f t="shared" si="1"/>
        <v>99.459904575068421</v>
      </c>
      <c r="H19" s="175"/>
    </row>
    <row r="20" spans="1:8" s="122" customFormat="1">
      <c r="A20" s="182"/>
      <c r="B20" s="182"/>
      <c r="C20" s="182">
        <v>4210</v>
      </c>
      <c r="D20" s="213" t="s">
        <v>15</v>
      </c>
      <c r="E20" s="177">
        <v>998</v>
      </c>
      <c r="F20" s="177">
        <v>998</v>
      </c>
      <c r="G20" s="177">
        <f t="shared" si="1"/>
        <v>100</v>
      </c>
      <c r="H20" s="175"/>
    </row>
    <row r="21" spans="1:8" s="122" customFormat="1">
      <c r="A21" s="182"/>
      <c r="B21" s="182"/>
      <c r="C21" s="182">
        <v>4300</v>
      </c>
      <c r="D21" s="365" t="s">
        <v>13</v>
      </c>
      <c r="E21" s="177">
        <v>6</v>
      </c>
      <c r="F21" s="177">
        <v>6</v>
      </c>
      <c r="G21" s="177">
        <f t="shared" si="1"/>
        <v>100</v>
      </c>
      <c r="H21" s="175"/>
    </row>
    <row r="22" spans="1:8" s="122" customFormat="1" ht="36" customHeight="1">
      <c r="A22" s="181">
        <v>751</v>
      </c>
      <c r="B22" s="182"/>
      <c r="C22" s="182"/>
      <c r="D22" s="388" t="s">
        <v>68</v>
      </c>
      <c r="E22" s="179">
        <f>E23+E25</f>
        <v>74796.000000000015</v>
      </c>
      <c r="F22" s="179">
        <f>F23+F25</f>
        <v>69454.3</v>
      </c>
      <c r="G22" s="179">
        <f t="shared" si="1"/>
        <v>92.858307930905383</v>
      </c>
      <c r="H22" s="175"/>
    </row>
    <row r="23" spans="1:8" s="122" customFormat="1" ht="25.5" customHeight="1">
      <c r="A23" s="182"/>
      <c r="B23" s="181">
        <v>75101</v>
      </c>
      <c r="C23" s="182"/>
      <c r="D23" s="371" t="s">
        <v>53</v>
      </c>
      <c r="E23" s="179">
        <f>E24</f>
        <v>1012</v>
      </c>
      <c r="F23" s="179">
        <f>F24</f>
        <v>1012</v>
      </c>
      <c r="G23" s="179">
        <f t="shared" si="1"/>
        <v>100</v>
      </c>
      <c r="H23" s="175"/>
    </row>
    <row r="24" spans="1:8" s="122" customFormat="1">
      <c r="A24" s="182"/>
      <c r="B24" s="182"/>
      <c r="C24" s="182">
        <v>4300</v>
      </c>
      <c r="D24" s="365" t="s">
        <v>13</v>
      </c>
      <c r="E24" s="177">
        <v>1012</v>
      </c>
      <c r="F24" s="177">
        <v>1012</v>
      </c>
      <c r="G24" s="177">
        <f t="shared" si="1"/>
        <v>100</v>
      </c>
      <c r="H24" s="175"/>
    </row>
    <row r="25" spans="1:8" s="122" customFormat="1" ht="60">
      <c r="A25" s="182"/>
      <c r="B25" s="181">
        <v>75109</v>
      </c>
      <c r="C25" s="182"/>
      <c r="D25" s="577" t="s">
        <v>462</v>
      </c>
      <c r="E25" s="179">
        <f>SUM(E26:E34)</f>
        <v>73784.000000000015</v>
      </c>
      <c r="F25" s="179">
        <f>SUM(F26:F34)</f>
        <v>68442.3</v>
      </c>
      <c r="G25" s="179">
        <f t="shared" si="1"/>
        <v>92.760354548411556</v>
      </c>
      <c r="H25" s="175"/>
    </row>
    <row r="26" spans="1:8" s="122" customFormat="1">
      <c r="A26" s="182"/>
      <c r="B26" s="182"/>
      <c r="C26" s="182">
        <v>3030</v>
      </c>
      <c r="D26" s="365" t="s">
        <v>52</v>
      </c>
      <c r="E26" s="177">
        <v>37170</v>
      </c>
      <c r="F26" s="177">
        <v>35970</v>
      </c>
      <c r="G26" s="177">
        <f t="shared" si="1"/>
        <v>96.771589991928977</v>
      </c>
      <c r="H26" s="175"/>
    </row>
    <row r="27" spans="1:8" s="122" customFormat="1">
      <c r="A27" s="182"/>
      <c r="B27" s="182"/>
      <c r="C27" s="182">
        <v>4010</v>
      </c>
      <c r="D27" s="185" t="s">
        <v>20</v>
      </c>
      <c r="E27" s="177">
        <v>4806</v>
      </c>
      <c r="F27" s="177">
        <v>4806</v>
      </c>
      <c r="G27" s="177">
        <f t="shared" si="1"/>
        <v>100</v>
      </c>
      <c r="H27" s="175"/>
    </row>
    <row r="28" spans="1:8" s="122" customFormat="1">
      <c r="A28" s="182"/>
      <c r="B28" s="182"/>
      <c r="C28" s="182">
        <v>4110</v>
      </c>
      <c r="D28" s="185" t="s">
        <v>28</v>
      </c>
      <c r="E28" s="177">
        <v>1309</v>
      </c>
      <c r="F28" s="177">
        <v>1308.55</v>
      </c>
      <c r="G28" s="177">
        <f t="shared" si="1"/>
        <v>99.965622612681443</v>
      </c>
      <c r="H28" s="175"/>
    </row>
    <row r="29" spans="1:8" s="122" customFormat="1">
      <c r="A29" s="182"/>
      <c r="B29" s="182"/>
      <c r="C29" s="182">
        <v>4120</v>
      </c>
      <c r="D29" s="185" t="s">
        <v>23</v>
      </c>
      <c r="E29" s="177">
        <v>101.33</v>
      </c>
      <c r="F29" s="177">
        <v>101.17</v>
      </c>
      <c r="G29" s="177">
        <f t="shared" si="1"/>
        <v>99.842100069081226</v>
      </c>
      <c r="H29" s="175"/>
    </row>
    <row r="30" spans="1:8" s="122" customFormat="1">
      <c r="A30" s="182"/>
      <c r="B30" s="182"/>
      <c r="C30" s="182">
        <v>4170</v>
      </c>
      <c r="D30" s="217" t="s">
        <v>62</v>
      </c>
      <c r="E30" s="177">
        <v>17268.240000000002</v>
      </c>
      <c r="F30" s="177">
        <v>13131.73</v>
      </c>
      <c r="G30" s="177">
        <f t="shared" si="1"/>
        <v>76.04556109945193</v>
      </c>
      <c r="H30" s="175"/>
    </row>
    <row r="31" spans="1:8" s="122" customFormat="1">
      <c r="A31" s="182"/>
      <c r="B31" s="182"/>
      <c r="C31" s="182">
        <v>4210</v>
      </c>
      <c r="D31" s="213" t="s">
        <v>15</v>
      </c>
      <c r="E31" s="177">
        <v>9312.0300000000007</v>
      </c>
      <c r="F31" s="177">
        <v>9309.58</v>
      </c>
      <c r="G31" s="177">
        <f t="shared" si="1"/>
        <v>99.97368994730472</v>
      </c>
      <c r="H31" s="175"/>
    </row>
    <row r="32" spans="1:8" s="122" customFormat="1">
      <c r="A32" s="182"/>
      <c r="B32" s="182"/>
      <c r="C32" s="182">
        <v>4220</v>
      </c>
      <c r="D32" s="217" t="s">
        <v>39</v>
      </c>
      <c r="E32" s="177">
        <v>829.5</v>
      </c>
      <c r="F32" s="177">
        <v>828.79</v>
      </c>
      <c r="G32" s="177">
        <f t="shared" si="1"/>
        <v>99.914406268836643</v>
      </c>
      <c r="H32" s="175"/>
    </row>
    <row r="33" spans="1:8" s="122" customFormat="1">
      <c r="A33" s="182"/>
      <c r="B33" s="182"/>
      <c r="C33" s="182">
        <v>4300</v>
      </c>
      <c r="D33" s="365" t="s">
        <v>13</v>
      </c>
      <c r="E33" s="177">
        <v>1718.1</v>
      </c>
      <c r="F33" s="177">
        <v>1717.26</v>
      </c>
      <c r="G33" s="177">
        <f t="shared" si="1"/>
        <v>99.951108782957931</v>
      </c>
      <c r="H33" s="175"/>
    </row>
    <row r="34" spans="1:8" s="122" customFormat="1">
      <c r="A34" s="182"/>
      <c r="B34" s="182"/>
      <c r="C34" s="182">
        <v>4410</v>
      </c>
      <c r="D34" s="176" t="s">
        <v>24</v>
      </c>
      <c r="E34" s="177">
        <v>1269.8</v>
      </c>
      <c r="F34" s="177">
        <v>1269.22</v>
      </c>
      <c r="G34" s="177">
        <f t="shared" si="1"/>
        <v>99.954323515514261</v>
      </c>
      <c r="H34" s="175"/>
    </row>
    <row r="35" spans="1:8" s="122" customFormat="1">
      <c r="A35" s="181">
        <v>801</v>
      </c>
      <c r="B35" s="182"/>
      <c r="C35" s="182"/>
      <c r="D35" s="577" t="s">
        <v>5</v>
      </c>
      <c r="E35" s="177">
        <f>E36</f>
        <v>42329</v>
      </c>
      <c r="F35" s="177">
        <f>F36</f>
        <v>42013.13</v>
      </c>
      <c r="G35" s="177">
        <f t="shared" si="1"/>
        <v>99.253774008363067</v>
      </c>
      <c r="H35" s="175"/>
    </row>
    <row r="36" spans="1:8" s="122" customFormat="1" ht="48">
      <c r="A36" s="182"/>
      <c r="B36" s="181">
        <v>80153</v>
      </c>
      <c r="C36" s="182"/>
      <c r="D36" s="577" t="s">
        <v>463</v>
      </c>
      <c r="E36" s="179">
        <f>SUM(E37:E39)</f>
        <v>42329</v>
      </c>
      <c r="F36" s="179">
        <f>SUM(F37:F39)</f>
        <v>42013.13</v>
      </c>
      <c r="G36" s="179">
        <f t="shared" si="1"/>
        <v>99.253774008363067</v>
      </c>
      <c r="H36" s="175"/>
    </row>
    <row r="37" spans="1:8" s="122" customFormat="1">
      <c r="A37" s="182"/>
      <c r="B37" s="182"/>
      <c r="C37" s="182">
        <v>4210</v>
      </c>
      <c r="D37" s="185" t="s">
        <v>15</v>
      </c>
      <c r="E37" s="177">
        <v>412.62</v>
      </c>
      <c r="F37" s="177">
        <v>411.83</v>
      </c>
      <c r="G37" s="179">
        <f t="shared" si="1"/>
        <v>99.808540545780616</v>
      </c>
      <c r="H37" s="175"/>
    </row>
    <row r="38" spans="1:8" s="122" customFormat="1">
      <c r="A38" s="182"/>
      <c r="B38" s="182"/>
      <c r="C38" s="182">
        <v>4240</v>
      </c>
      <c r="D38" s="176" t="s">
        <v>331</v>
      </c>
      <c r="E38" s="177">
        <v>41909.18</v>
      </c>
      <c r="F38" s="177">
        <v>41594.1</v>
      </c>
      <c r="G38" s="177">
        <f t="shared" si="1"/>
        <v>99.248183810802317</v>
      </c>
      <c r="H38" s="175"/>
    </row>
    <row r="39" spans="1:8" s="122" customFormat="1">
      <c r="A39" s="182"/>
      <c r="B39" s="182"/>
      <c r="C39" s="182">
        <v>4300</v>
      </c>
      <c r="D39" s="365" t="s">
        <v>13</v>
      </c>
      <c r="E39" s="177">
        <v>7.2</v>
      </c>
      <c r="F39" s="177">
        <v>7.2</v>
      </c>
      <c r="G39" s="177">
        <f t="shared" si="1"/>
        <v>100</v>
      </c>
      <c r="H39" s="175"/>
    </row>
    <row r="40" spans="1:8" s="155" customFormat="1" ht="12.75" customHeight="1">
      <c r="A40" s="181">
        <v>851</v>
      </c>
      <c r="B40" s="181"/>
      <c r="C40" s="181"/>
      <c r="D40" s="178" t="s">
        <v>37</v>
      </c>
      <c r="E40" s="179">
        <f>E41</f>
        <v>268</v>
      </c>
      <c r="F40" s="179">
        <f>F41</f>
        <v>267.52999999999997</v>
      </c>
      <c r="G40" s="179">
        <f t="shared" si="1"/>
        <v>99.824626865671632</v>
      </c>
      <c r="H40" s="210"/>
    </row>
    <row r="41" spans="1:8" s="155" customFormat="1" ht="12.75" customHeight="1">
      <c r="A41" s="181"/>
      <c r="B41" s="181">
        <v>85195</v>
      </c>
      <c r="C41" s="181"/>
      <c r="D41" s="178" t="s">
        <v>35</v>
      </c>
      <c r="E41" s="179">
        <f>SUM(E42:E44)</f>
        <v>268</v>
      </c>
      <c r="F41" s="179">
        <f>SUM(F42:F44)</f>
        <v>267.52999999999997</v>
      </c>
      <c r="G41" s="179">
        <f t="shared" si="1"/>
        <v>99.824626865671632</v>
      </c>
      <c r="H41" s="210"/>
    </row>
    <row r="42" spans="1:8" s="142" customFormat="1" ht="12.75" customHeight="1">
      <c r="A42" s="168"/>
      <c r="B42" s="168"/>
      <c r="C42" s="182">
        <v>4210</v>
      </c>
      <c r="D42" s="185" t="s">
        <v>15</v>
      </c>
      <c r="E42" s="177">
        <v>16</v>
      </c>
      <c r="F42" s="177">
        <v>15.72</v>
      </c>
      <c r="G42" s="177">
        <f t="shared" si="1"/>
        <v>98.25</v>
      </c>
      <c r="H42" s="216"/>
    </row>
    <row r="43" spans="1:8" s="155" customFormat="1" ht="15" customHeight="1">
      <c r="A43" s="168"/>
      <c r="B43" s="168"/>
      <c r="C43" s="182">
        <v>4300</v>
      </c>
      <c r="D43" s="185" t="s">
        <v>13</v>
      </c>
      <c r="E43" s="177">
        <v>138</v>
      </c>
      <c r="F43" s="177">
        <v>138</v>
      </c>
      <c r="G43" s="177">
        <f t="shared" si="1"/>
        <v>100</v>
      </c>
      <c r="H43" s="210"/>
    </row>
    <row r="44" spans="1:8" s="155" customFormat="1" ht="10.5" customHeight="1">
      <c r="A44" s="168"/>
      <c r="B44" s="168"/>
      <c r="C44" s="182">
        <v>4410</v>
      </c>
      <c r="D44" s="185" t="s">
        <v>24</v>
      </c>
      <c r="E44" s="177">
        <v>114</v>
      </c>
      <c r="F44" s="177">
        <v>113.81</v>
      </c>
      <c r="G44" s="177">
        <f t="shared" si="1"/>
        <v>99.833333333333329</v>
      </c>
      <c r="H44" s="210"/>
    </row>
    <row r="45" spans="1:8" s="142" customFormat="1" ht="10.5" customHeight="1">
      <c r="A45" s="181">
        <v>852</v>
      </c>
      <c r="B45" s="181"/>
      <c r="C45" s="181"/>
      <c r="D45" s="178" t="s">
        <v>59</v>
      </c>
      <c r="E45" s="179">
        <f>SUM(E46+E68+E66)</f>
        <v>901954.00000000012</v>
      </c>
      <c r="F45" s="179">
        <f>SUM(F46+F68+F66)</f>
        <v>901152.33000000019</v>
      </c>
      <c r="G45" s="179">
        <f t="shared" ref="G45:G65" si="2">SUM(F45*100)/E45</f>
        <v>99.911118527108925</v>
      </c>
      <c r="H45" s="216"/>
    </row>
    <row r="46" spans="1:8" s="142" customFormat="1" ht="13.5" customHeight="1">
      <c r="A46" s="206"/>
      <c r="B46" s="206">
        <v>85203</v>
      </c>
      <c r="C46" s="206"/>
      <c r="D46" s="208" t="s">
        <v>38</v>
      </c>
      <c r="E46" s="209">
        <f>SUM(E47:E65)</f>
        <v>889141.00000000012</v>
      </c>
      <c r="F46" s="209">
        <f>SUM(F47:F65)</f>
        <v>889141.00000000012</v>
      </c>
      <c r="G46" s="209">
        <f t="shared" si="2"/>
        <v>100</v>
      </c>
      <c r="H46" s="216"/>
    </row>
    <row r="47" spans="1:8" s="122" customFormat="1" ht="24.75" customHeight="1">
      <c r="A47" s="436"/>
      <c r="B47" s="436"/>
      <c r="C47" s="436">
        <v>3020</v>
      </c>
      <c r="D47" s="176" t="s">
        <v>83</v>
      </c>
      <c r="E47" s="177">
        <v>1431.25</v>
      </c>
      <c r="F47" s="177">
        <v>1431.25</v>
      </c>
      <c r="G47" s="177">
        <f t="shared" si="2"/>
        <v>100</v>
      </c>
      <c r="H47" s="175"/>
    </row>
    <row r="48" spans="1:8" s="155" customFormat="1" ht="10.5" customHeight="1">
      <c r="A48" s="206"/>
      <c r="B48" s="206"/>
      <c r="C48" s="219">
        <v>4010</v>
      </c>
      <c r="D48" s="217" t="s">
        <v>20</v>
      </c>
      <c r="E48" s="214">
        <v>334203.46999999997</v>
      </c>
      <c r="F48" s="214">
        <v>334203.46999999997</v>
      </c>
      <c r="G48" s="214">
        <f t="shared" si="2"/>
        <v>100</v>
      </c>
      <c r="H48" s="210"/>
    </row>
    <row r="49" spans="1:9" s="142" customFormat="1" ht="10.5" customHeight="1">
      <c r="A49" s="206"/>
      <c r="B49" s="206"/>
      <c r="C49" s="219">
        <v>4040</v>
      </c>
      <c r="D49" s="217" t="s">
        <v>21</v>
      </c>
      <c r="E49" s="214">
        <v>23163.53</v>
      </c>
      <c r="F49" s="214">
        <v>23163.53</v>
      </c>
      <c r="G49" s="214">
        <f t="shared" si="2"/>
        <v>100</v>
      </c>
      <c r="H49" s="216"/>
    </row>
    <row r="50" spans="1:9" s="142" customFormat="1" ht="10.5" customHeight="1">
      <c r="A50" s="206"/>
      <c r="B50" s="206"/>
      <c r="C50" s="219">
        <v>4110</v>
      </c>
      <c r="D50" s="217" t="s">
        <v>28</v>
      </c>
      <c r="E50" s="214">
        <v>60916.83</v>
      </c>
      <c r="F50" s="214">
        <v>60916.83</v>
      </c>
      <c r="G50" s="214">
        <f t="shared" si="2"/>
        <v>100</v>
      </c>
      <c r="H50" s="216"/>
    </row>
    <row r="51" spans="1:9" s="142" customFormat="1" ht="10.5" customHeight="1">
      <c r="A51" s="206"/>
      <c r="B51" s="206"/>
      <c r="C51" s="219">
        <v>4120</v>
      </c>
      <c r="D51" s="217" t="s">
        <v>23</v>
      </c>
      <c r="E51" s="214">
        <v>4890.26</v>
      </c>
      <c r="F51" s="214">
        <v>4890.26</v>
      </c>
      <c r="G51" s="214">
        <f t="shared" si="2"/>
        <v>100</v>
      </c>
      <c r="H51" s="216"/>
    </row>
    <row r="52" spans="1:9" s="142" customFormat="1" ht="12" customHeight="1">
      <c r="A52" s="206"/>
      <c r="B52" s="206"/>
      <c r="C52" s="219">
        <v>4170</v>
      </c>
      <c r="D52" s="217" t="s">
        <v>62</v>
      </c>
      <c r="E52" s="214">
        <v>7359.83</v>
      </c>
      <c r="F52" s="214">
        <v>7359.83</v>
      </c>
      <c r="G52" s="214">
        <f t="shared" si="2"/>
        <v>100</v>
      </c>
      <c r="H52" s="216"/>
    </row>
    <row r="53" spans="1:9" s="142" customFormat="1" ht="10.5" customHeight="1">
      <c r="A53" s="206"/>
      <c r="B53" s="206"/>
      <c r="C53" s="219">
        <v>4210</v>
      </c>
      <c r="D53" s="217" t="s">
        <v>15</v>
      </c>
      <c r="E53" s="214">
        <v>87773.53</v>
      </c>
      <c r="F53" s="214">
        <v>87773.53</v>
      </c>
      <c r="G53" s="214">
        <f t="shared" si="2"/>
        <v>100</v>
      </c>
      <c r="H53" s="216"/>
    </row>
    <row r="54" spans="1:9" s="142" customFormat="1" ht="10.5" customHeight="1">
      <c r="A54" s="206"/>
      <c r="B54" s="206"/>
      <c r="C54" s="219">
        <v>4220</v>
      </c>
      <c r="D54" s="217" t="s">
        <v>39</v>
      </c>
      <c r="E54" s="214">
        <v>12500</v>
      </c>
      <c r="F54" s="214">
        <v>12500</v>
      </c>
      <c r="G54" s="214">
        <f t="shared" si="2"/>
        <v>100</v>
      </c>
      <c r="H54" s="216"/>
    </row>
    <row r="55" spans="1:9" s="142" customFormat="1" ht="10.5" customHeight="1">
      <c r="A55" s="206"/>
      <c r="B55" s="206"/>
      <c r="C55" s="219">
        <v>4260</v>
      </c>
      <c r="D55" s="217" t="s">
        <v>17</v>
      </c>
      <c r="E55" s="214">
        <v>5008.5200000000004</v>
      </c>
      <c r="F55" s="214">
        <v>5008.5200000000004</v>
      </c>
      <c r="G55" s="214">
        <f t="shared" si="2"/>
        <v>100</v>
      </c>
      <c r="H55" s="216"/>
    </row>
    <row r="56" spans="1:9" s="101" customFormat="1" ht="15.75" customHeight="1">
      <c r="A56" s="206"/>
      <c r="B56" s="206"/>
      <c r="C56" s="219">
        <v>4270</v>
      </c>
      <c r="D56" s="217" t="s">
        <v>29</v>
      </c>
      <c r="E56" s="214">
        <v>2699.3</v>
      </c>
      <c r="F56" s="214">
        <v>2699.3</v>
      </c>
      <c r="G56" s="214">
        <f t="shared" si="2"/>
        <v>100</v>
      </c>
      <c r="H56" s="180"/>
    </row>
    <row r="57" spans="1:9" s="101" customFormat="1" ht="14.25" customHeight="1">
      <c r="A57" s="206"/>
      <c r="B57" s="206"/>
      <c r="C57" s="219">
        <v>4280</v>
      </c>
      <c r="D57" s="183" t="s">
        <v>61</v>
      </c>
      <c r="E57" s="214">
        <v>502</v>
      </c>
      <c r="F57" s="214">
        <v>502</v>
      </c>
      <c r="G57" s="214">
        <f t="shared" si="2"/>
        <v>100</v>
      </c>
      <c r="H57" s="180"/>
    </row>
    <row r="58" spans="1:9" s="122" customFormat="1" ht="15" customHeight="1">
      <c r="A58" s="206"/>
      <c r="B58" s="206"/>
      <c r="C58" s="219">
        <v>4300</v>
      </c>
      <c r="D58" s="217" t="s">
        <v>13</v>
      </c>
      <c r="E58" s="214">
        <v>6824.6</v>
      </c>
      <c r="F58" s="214">
        <v>6824.6</v>
      </c>
      <c r="G58" s="214">
        <f t="shared" si="2"/>
        <v>100</v>
      </c>
      <c r="H58" s="175"/>
    </row>
    <row r="59" spans="1:9" s="122" customFormat="1" ht="23.25" customHeight="1">
      <c r="A59" s="206"/>
      <c r="B59" s="206"/>
      <c r="C59" s="219">
        <v>4360</v>
      </c>
      <c r="D59" s="217" t="s">
        <v>308</v>
      </c>
      <c r="E59" s="214">
        <v>1621.1</v>
      </c>
      <c r="F59" s="214">
        <v>1621.1</v>
      </c>
      <c r="G59" s="214">
        <f t="shared" si="2"/>
        <v>100</v>
      </c>
      <c r="H59" s="175"/>
    </row>
    <row r="60" spans="1:9" s="122" customFormat="1" ht="15" customHeight="1">
      <c r="A60" s="181"/>
      <c r="B60" s="181"/>
      <c r="C60" s="436">
        <v>4410</v>
      </c>
      <c r="D60" s="176" t="s">
        <v>24</v>
      </c>
      <c r="E60" s="214">
        <v>299.25</v>
      </c>
      <c r="F60" s="214">
        <v>299.25</v>
      </c>
      <c r="G60" s="177">
        <f t="shared" si="2"/>
        <v>100</v>
      </c>
      <c r="H60" s="175"/>
    </row>
    <row r="61" spans="1:9" s="101" customFormat="1">
      <c r="A61" s="206"/>
      <c r="B61" s="206"/>
      <c r="C61" s="219">
        <v>4430</v>
      </c>
      <c r="D61" s="176" t="s">
        <v>4</v>
      </c>
      <c r="E61" s="177">
        <v>4316</v>
      </c>
      <c r="F61" s="177">
        <v>4316</v>
      </c>
      <c r="G61" s="214">
        <f t="shared" si="2"/>
        <v>100</v>
      </c>
      <c r="H61" s="180"/>
    </row>
    <row r="62" spans="1:9" s="155" customFormat="1" ht="24">
      <c r="A62" s="206"/>
      <c r="B62" s="206"/>
      <c r="C62" s="219">
        <v>4440</v>
      </c>
      <c r="D62" s="176" t="s">
        <v>25</v>
      </c>
      <c r="E62" s="214">
        <v>12143.53</v>
      </c>
      <c r="F62" s="214">
        <v>12143.53</v>
      </c>
      <c r="G62" s="214">
        <f t="shared" si="2"/>
        <v>100</v>
      </c>
      <c r="H62" s="218" t="e">
        <f>SUM(#REF!)</f>
        <v>#REF!</v>
      </c>
      <c r="I62" s="218" t="e">
        <f>SUM(#REF!)</f>
        <v>#REF!</v>
      </c>
    </row>
    <row r="63" spans="1:9" s="155" customFormat="1" ht="24">
      <c r="A63" s="181"/>
      <c r="B63" s="181"/>
      <c r="C63" s="436">
        <v>4520</v>
      </c>
      <c r="D63" s="176" t="s">
        <v>316</v>
      </c>
      <c r="E63" s="214">
        <v>240</v>
      </c>
      <c r="F63" s="214">
        <v>240</v>
      </c>
      <c r="G63" s="177">
        <f t="shared" si="2"/>
        <v>100</v>
      </c>
      <c r="H63" s="220">
        <f t="shared" ref="H63:H71" si="3">F48</f>
        <v>334203.46999999997</v>
      </c>
      <c r="I63" s="221"/>
    </row>
    <row r="64" spans="1:9" s="155" customFormat="1" ht="24">
      <c r="A64" s="206"/>
      <c r="B64" s="206"/>
      <c r="C64" s="219">
        <v>4700</v>
      </c>
      <c r="D64" s="217" t="s">
        <v>86</v>
      </c>
      <c r="E64" s="177">
        <v>1248</v>
      </c>
      <c r="F64" s="177">
        <v>1248</v>
      </c>
      <c r="G64" s="214">
        <f t="shared" si="2"/>
        <v>100</v>
      </c>
      <c r="H64" s="220">
        <f t="shared" si="3"/>
        <v>23163.53</v>
      </c>
      <c r="I64" s="221"/>
    </row>
    <row r="65" spans="1:9" s="155" customFormat="1" ht="15" customHeight="1">
      <c r="A65" s="206"/>
      <c r="B65" s="206"/>
      <c r="C65" s="219">
        <v>6050</v>
      </c>
      <c r="D65" s="365" t="s">
        <v>215</v>
      </c>
      <c r="E65" s="214">
        <v>322000</v>
      </c>
      <c r="F65" s="214">
        <v>322000</v>
      </c>
      <c r="G65" s="214">
        <f t="shared" si="2"/>
        <v>100</v>
      </c>
      <c r="H65" s="220">
        <f t="shared" si="3"/>
        <v>60916.83</v>
      </c>
      <c r="I65" s="221"/>
    </row>
    <row r="66" spans="1:9" s="155" customFormat="1" ht="36">
      <c r="A66" s="437"/>
      <c r="B66" s="437">
        <v>85213</v>
      </c>
      <c r="C66" s="437"/>
      <c r="D66" s="438" t="s">
        <v>54</v>
      </c>
      <c r="E66" s="439">
        <f>SUM(E67:E67)</f>
        <v>12389</v>
      </c>
      <c r="F66" s="439">
        <f>SUM(F67:F67)</f>
        <v>11588.4</v>
      </c>
      <c r="G66" s="439">
        <f t="shared" ref="G66:G93" si="4">SUM(F66*100)/E66</f>
        <v>93.537815804342557</v>
      </c>
      <c r="H66" s="220">
        <f t="shared" si="3"/>
        <v>4890.26</v>
      </c>
      <c r="I66" s="221"/>
    </row>
    <row r="67" spans="1:9" s="155" customFormat="1">
      <c r="A67" s="222"/>
      <c r="B67" s="222"/>
      <c r="C67" s="223">
        <v>4130</v>
      </c>
      <c r="D67" s="224" t="s">
        <v>88</v>
      </c>
      <c r="E67" s="225">
        <v>12389</v>
      </c>
      <c r="F67" s="225">
        <v>11588.4</v>
      </c>
      <c r="G67" s="225">
        <f t="shared" si="4"/>
        <v>93.537815804342557</v>
      </c>
      <c r="H67" s="220">
        <f t="shared" si="3"/>
        <v>7359.83</v>
      </c>
      <c r="I67" s="221"/>
    </row>
    <row r="68" spans="1:9" s="155" customFormat="1">
      <c r="A68" s="222"/>
      <c r="B68" s="222">
        <v>85215</v>
      </c>
      <c r="C68" s="226"/>
      <c r="D68" s="178" t="s">
        <v>230</v>
      </c>
      <c r="E68" s="338">
        <f>SUM(E69:E70)</f>
        <v>424</v>
      </c>
      <c r="F68" s="338">
        <f>SUM(F69:F70)</f>
        <v>422.93</v>
      </c>
      <c r="G68" s="338">
        <f t="shared" si="4"/>
        <v>99.747641509433961</v>
      </c>
      <c r="H68" s="220">
        <f t="shared" si="3"/>
        <v>87773.53</v>
      </c>
      <c r="I68" s="221"/>
    </row>
    <row r="69" spans="1:9" s="155" customFormat="1">
      <c r="A69" s="222"/>
      <c r="B69" s="222"/>
      <c r="C69" s="226">
        <v>3110</v>
      </c>
      <c r="D69" s="217" t="s">
        <v>40</v>
      </c>
      <c r="E69" s="225">
        <v>415.68</v>
      </c>
      <c r="F69" s="225">
        <v>414.64</v>
      </c>
      <c r="G69" s="225">
        <f t="shared" si="4"/>
        <v>99.749807544264812</v>
      </c>
      <c r="H69" s="220">
        <f t="shared" si="3"/>
        <v>12500</v>
      </c>
      <c r="I69" s="221"/>
    </row>
    <row r="70" spans="1:9" s="155" customFormat="1">
      <c r="A70" s="222"/>
      <c r="B70" s="222"/>
      <c r="C70" s="226">
        <v>4210</v>
      </c>
      <c r="D70" s="217" t="s">
        <v>15</v>
      </c>
      <c r="E70" s="225">
        <v>8.32</v>
      </c>
      <c r="F70" s="225">
        <v>8.2899999999999991</v>
      </c>
      <c r="G70" s="225">
        <f t="shared" si="4"/>
        <v>99.639423076923066</v>
      </c>
      <c r="H70" s="220">
        <f t="shared" si="3"/>
        <v>5008.5200000000004</v>
      </c>
      <c r="I70" s="221"/>
    </row>
    <row r="71" spans="1:9" s="155" customFormat="1">
      <c r="A71" s="222">
        <v>855</v>
      </c>
      <c r="B71" s="222"/>
      <c r="C71" s="226"/>
      <c r="D71" s="208" t="s">
        <v>361</v>
      </c>
      <c r="E71" s="338">
        <f>E72+E79+E84+E86</f>
        <v>5164555</v>
      </c>
      <c r="F71" s="338">
        <f>F72+F79+F84+F86</f>
        <v>5138642.49</v>
      </c>
      <c r="G71" s="338">
        <f t="shared" si="4"/>
        <v>99.498262483408539</v>
      </c>
      <c r="H71" s="220">
        <f t="shared" si="3"/>
        <v>2699.3</v>
      </c>
      <c r="I71" s="221"/>
    </row>
    <row r="72" spans="1:9" s="155" customFormat="1">
      <c r="A72" s="222"/>
      <c r="B72" s="222">
        <v>85501</v>
      </c>
      <c r="C72" s="226"/>
      <c r="D72" s="208" t="s">
        <v>317</v>
      </c>
      <c r="E72" s="338">
        <f>SUM(E73:E78)</f>
        <v>3398292</v>
      </c>
      <c r="F72" s="338">
        <f>SUM(F73:F78)</f>
        <v>3373658.2</v>
      </c>
      <c r="G72" s="338">
        <f t="shared" si="4"/>
        <v>99.275112321130734</v>
      </c>
      <c r="H72" s="220">
        <f t="shared" ref="H72:H79" si="5">F58</f>
        <v>6824.6</v>
      </c>
      <c r="I72" s="221"/>
    </row>
    <row r="73" spans="1:9" s="155" customFormat="1" ht="16.5" customHeight="1">
      <c r="A73" s="222"/>
      <c r="B73" s="222"/>
      <c r="C73" s="226">
        <v>3110</v>
      </c>
      <c r="D73" s="183" t="s">
        <v>218</v>
      </c>
      <c r="E73" s="225">
        <v>3347318</v>
      </c>
      <c r="F73" s="225">
        <v>3322684.2</v>
      </c>
      <c r="G73" s="225">
        <f t="shared" si="4"/>
        <v>99.264073506012878</v>
      </c>
      <c r="H73" s="220">
        <f t="shared" si="5"/>
        <v>1621.1</v>
      </c>
      <c r="I73" s="221"/>
    </row>
    <row r="74" spans="1:9" s="101" customFormat="1" ht="13.5" customHeight="1">
      <c r="A74" s="222"/>
      <c r="B74" s="222"/>
      <c r="C74" s="226">
        <v>4010</v>
      </c>
      <c r="D74" s="365" t="s">
        <v>47</v>
      </c>
      <c r="E74" s="225">
        <v>39136</v>
      </c>
      <c r="F74" s="225">
        <v>39136</v>
      </c>
      <c r="G74" s="225">
        <f t="shared" si="4"/>
        <v>100</v>
      </c>
      <c r="H74" s="440">
        <f t="shared" si="5"/>
        <v>299.25</v>
      </c>
      <c r="I74" s="441"/>
    </row>
    <row r="75" spans="1:9" s="155" customFormat="1">
      <c r="A75" s="222"/>
      <c r="B75" s="222"/>
      <c r="C75" s="226">
        <v>4040</v>
      </c>
      <c r="D75" s="365" t="s">
        <v>21</v>
      </c>
      <c r="E75" s="225">
        <v>3093</v>
      </c>
      <c r="F75" s="225">
        <v>3093</v>
      </c>
      <c r="G75" s="225">
        <f t="shared" si="4"/>
        <v>100</v>
      </c>
      <c r="H75" s="220">
        <f t="shared" si="5"/>
        <v>4316</v>
      </c>
      <c r="I75" s="221"/>
    </row>
    <row r="76" spans="1:9" s="155" customFormat="1">
      <c r="A76" s="222"/>
      <c r="B76" s="222"/>
      <c r="C76" s="226">
        <v>4110</v>
      </c>
      <c r="D76" s="365" t="s">
        <v>28</v>
      </c>
      <c r="E76" s="225">
        <v>7303</v>
      </c>
      <c r="F76" s="225">
        <v>7303</v>
      </c>
      <c r="G76" s="225">
        <f t="shared" si="4"/>
        <v>100</v>
      </c>
      <c r="H76" s="220">
        <f t="shared" si="5"/>
        <v>12143.53</v>
      </c>
      <c r="I76" s="221"/>
    </row>
    <row r="77" spans="1:9" s="101" customFormat="1">
      <c r="A77" s="222"/>
      <c r="B77" s="222"/>
      <c r="C77" s="226">
        <v>4120</v>
      </c>
      <c r="D77" s="365" t="s">
        <v>23</v>
      </c>
      <c r="E77" s="225">
        <v>1105</v>
      </c>
      <c r="F77" s="225">
        <v>1105</v>
      </c>
      <c r="G77" s="225">
        <f t="shared" si="4"/>
        <v>100</v>
      </c>
      <c r="H77" s="440">
        <f t="shared" si="5"/>
        <v>240</v>
      </c>
      <c r="I77" s="441"/>
    </row>
    <row r="78" spans="1:9" s="155" customFormat="1">
      <c r="A78" s="222"/>
      <c r="B78" s="222"/>
      <c r="C78" s="226">
        <v>4210</v>
      </c>
      <c r="D78" s="183" t="s">
        <v>15</v>
      </c>
      <c r="E78" s="225">
        <v>337</v>
      </c>
      <c r="F78" s="225">
        <v>337</v>
      </c>
      <c r="G78" s="225">
        <f t="shared" si="4"/>
        <v>100</v>
      </c>
      <c r="H78" s="220">
        <f t="shared" si="5"/>
        <v>1248</v>
      </c>
      <c r="I78" s="221"/>
    </row>
    <row r="79" spans="1:9" s="155" customFormat="1" ht="48.75" customHeight="1">
      <c r="A79" s="222"/>
      <c r="B79" s="222">
        <v>85502</v>
      </c>
      <c r="C79" s="226"/>
      <c r="D79" s="371" t="s">
        <v>383</v>
      </c>
      <c r="E79" s="338">
        <f>SUM(E80:E83)</f>
        <v>1582061</v>
      </c>
      <c r="F79" s="338">
        <f>SUM(F80:F83)</f>
        <v>1581092.76</v>
      </c>
      <c r="G79" s="338">
        <f t="shared" si="4"/>
        <v>99.93879882002021</v>
      </c>
      <c r="H79" s="468">
        <f t="shared" si="5"/>
        <v>322000</v>
      </c>
      <c r="I79" s="469"/>
    </row>
    <row r="80" spans="1:9" s="155" customFormat="1">
      <c r="A80" s="222"/>
      <c r="B80" s="222"/>
      <c r="C80" s="226">
        <v>3110</v>
      </c>
      <c r="D80" s="183" t="s">
        <v>218</v>
      </c>
      <c r="E80" s="225">
        <v>1482701</v>
      </c>
      <c r="F80" s="225">
        <v>1482139</v>
      </c>
      <c r="G80" s="225">
        <f t="shared" si="4"/>
        <v>99.96209620145936</v>
      </c>
      <c r="H80" s="210"/>
    </row>
    <row r="81" spans="1:8" s="155" customFormat="1" ht="13.5" customHeight="1">
      <c r="A81" s="222"/>
      <c r="B81" s="222"/>
      <c r="C81" s="226">
        <v>4010</v>
      </c>
      <c r="D81" s="365" t="s">
        <v>47</v>
      </c>
      <c r="E81" s="225">
        <v>39058</v>
      </c>
      <c r="F81" s="225">
        <v>39058</v>
      </c>
      <c r="G81" s="225">
        <f t="shared" si="4"/>
        <v>100</v>
      </c>
      <c r="H81" s="210"/>
    </row>
    <row r="82" spans="1:8" s="155" customFormat="1" ht="13.5" customHeight="1">
      <c r="A82" s="222"/>
      <c r="B82" s="222"/>
      <c r="C82" s="226">
        <v>4110</v>
      </c>
      <c r="D82" s="365" t="s">
        <v>222</v>
      </c>
      <c r="E82" s="225">
        <v>59345</v>
      </c>
      <c r="F82" s="225">
        <v>58938.76</v>
      </c>
      <c r="G82" s="225">
        <f t="shared" si="4"/>
        <v>99.31546044317129</v>
      </c>
      <c r="H82" s="210"/>
    </row>
    <row r="83" spans="1:8" s="155" customFormat="1" ht="13.5" customHeight="1">
      <c r="A83" s="222"/>
      <c r="B83" s="222"/>
      <c r="C83" s="226">
        <v>4120</v>
      </c>
      <c r="D83" s="365" t="s">
        <v>23</v>
      </c>
      <c r="E83" s="225">
        <v>957</v>
      </c>
      <c r="F83" s="225">
        <v>957</v>
      </c>
      <c r="G83" s="225">
        <f t="shared" si="4"/>
        <v>100</v>
      </c>
      <c r="H83" s="210"/>
    </row>
    <row r="84" spans="1:8" s="155" customFormat="1" ht="13.5" customHeight="1">
      <c r="A84" s="222"/>
      <c r="B84" s="222">
        <v>85503</v>
      </c>
      <c r="C84" s="226"/>
      <c r="D84" s="466" t="s">
        <v>384</v>
      </c>
      <c r="E84" s="338">
        <f>SUM(E85)</f>
        <v>62</v>
      </c>
      <c r="F84" s="338">
        <f>F85</f>
        <v>61.53</v>
      </c>
      <c r="G84" s="338">
        <f t="shared" si="4"/>
        <v>99.241935483870961</v>
      </c>
      <c r="H84" s="210"/>
    </row>
    <row r="85" spans="1:8" s="155" customFormat="1" ht="13.5" customHeight="1">
      <c r="A85" s="222"/>
      <c r="B85" s="222"/>
      <c r="C85" s="226">
        <v>4210</v>
      </c>
      <c r="D85" s="183" t="s">
        <v>15</v>
      </c>
      <c r="E85" s="225">
        <v>62</v>
      </c>
      <c r="F85" s="225">
        <v>61.53</v>
      </c>
      <c r="G85" s="225">
        <f t="shared" si="4"/>
        <v>99.241935483870961</v>
      </c>
      <c r="H85" s="210"/>
    </row>
    <row r="86" spans="1:8" s="155" customFormat="1" ht="13.5" customHeight="1">
      <c r="A86" s="222"/>
      <c r="B86" s="222">
        <v>85504</v>
      </c>
      <c r="C86" s="226"/>
      <c r="D86" s="528" t="s">
        <v>280</v>
      </c>
      <c r="E86" s="338">
        <f>SUM(E87:E92)</f>
        <v>184140</v>
      </c>
      <c r="F86" s="338">
        <f>SUM(F87:F92)</f>
        <v>183829.99999999997</v>
      </c>
      <c r="G86" s="225">
        <f t="shared" si="4"/>
        <v>99.831649831649813</v>
      </c>
      <c r="H86" s="210"/>
    </row>
    <row r="87" spans="1:8" s="155" customFormat="1" ht="13.5" customHeight="1">
      <c r="A87" s="222"/>
      <c r="B87" s="222"/>
      <c r="C87" s="226">
        <v>3110</v>
      </c>
      <c r="D87" s="183" t="s">
        <v>218</v>
      </c>
      <c r="E87" s="225">
        <v>178200</v>
      </c>
      <c r="F87" s="225">
        <v>177900</v>
      </c>
      <c r="G87" s="225">
        <f t="shared" ref="G87:G92" si="6">SUM(F87*100)/E87</f>
        <v>99.831649831649827</v>
      </c>
      <c r="H87" s="210"/>
    </row>
    <row r="88" spans="1:8" s="155" customFormat="1" ht="13.5" customHeight="1">
      <c r="A88" s="222"/>
      <c r="B88" s="222"/>
      <c r="C88" s="226">
        <v>4010</v>
      </c>
      <c r="D88" s="365" t="s">
        <v>47</v>
      </c>
      <c r="E88" s="225">
        <v>3962</v>
      </c>
      <c r="F88" s="225">
        <v>3956.3</v>
      </c>
      <c r="G88" s="225">
        <f t="shared" si="6"/>
        <v>99.856133266027257</v>
      </c>
      <c r="H88" s="210"/>
    </row>
    <row r="89" spans="1:8" s="155" customFormat="1" ht="13.5" customHeight="1">
      <c r="A89" s="222"/>
      <c r="B89" s="222"/>
      <c r="C89" s="226">
        <v>4110</v>
      </c>
      <c r="D89" s="365" t="s">
        <v>222</v>
      </c>
      <c r="E89" s="225">
        <v>692</v>
      </c>
      <c r="F89" s="225">
        <v>690.77</v>
      </c>
      <c r="G89" s="225">
        <f t="shared" si="6"/>
        <v>99.822254335260112</v>
      </c>
      <c r="H89" s="210"/>
    </row>
    <row r="90" spans="1:8" s="155" customFormat="1" ht="13.5" customHeight="1">
      <c r="A90" s="222"/>
      <c r="B90" s="222"/>
      <c r="C90" s="226">
        <v>4120</v>
      </c>
      <c r="D90" s="365" t="s">
        <v>23</v>
      </c>
      <c r="E90" s="225">
        <v>98</v>
      </c>
      <c r="F90" s="225">
        <v>96.93</v>
      </c>
      <c r="G90" s="225">
        <f t="shared" si="6"/>
        <v>98.908163265306129</v>
      </c>
      <c r="H90" s="210"/>
    </row>
    <row r="91" spans="1:8" s="155" customFormat="1" ht="13.5" customHeight="1">
      <c r="A91" s="222"/>
      <c r="B91" s="222"/>
      <c r="C91" s="226">
        <v>4210</v>
      </c>
      <c r="D91" s="183" t="s">
        <v>15</v>
      </c>
      <c r="E91" s="225">
        <v>246</v>
      </c>
      <c r="F91" s="225">
        <v>244.8</v>
      </c>
      <c r="G91" s="225">
        <f t="shared" si="6"/>
        <v>99.512195121951223</v>
      </c>
      <c r="H91" s="210"/>
    </row>
    <row r="92" spans="1:8" s="155" customFormat="1" ht="13.5" customHeight="1">
      <c r="A92" s="206"/>
      <c r="B92" s="206"/>
      <c r="C92" s="182">
        <v>4300</v>
      </c>
      <c r="D92" s="183" t="s">
        <v>13</v>
      </c>
      <c r="E92" s="214">
        <v>942</v>
      </c>
      <c r="F92" s="214">
        <v>941.2</v>
      </c>
      <c r="G92" s="214">
        <f t="shared" si="6"/>
        <v>99.915074309978763</v>
      </c>
      <c r="H92" s="210"/>
    </row>
    <row r="93" spans="1:8" s="155" customFormat="1" ht="13.5" customHeight="1">
      <c r="A93" s="642" t="s">
        <v>105</v>
      </c>
      <c r="B93" s="643"/>
      <c r="C93" s="643"/>
      <c r="D93" s="644"/>
      <c r="E93" s="134">
        <f>E6+E14+E22+E35+E40+E45+E71</f>
        <v>6464147.0600000005</v>
      </c>
      <c r="F93" s="134">
        <f>F6+F14+F22+F35+F40+F45+F71</f>
        <v>6431557.3000000007</v>
      </c>
      <c r="G93" s="209">
        <f t="shared" si="4"/>
        <v>99.49583820266615</v>
      </c>
      <c r="H93" s="210"/>
    </row>
    <row r="94" spans="1:8" s="155" customFormat="1" ht="25.5" customHeight="1">
      <c r="A94" s="1"/>
      <c r="B94" s="1"/>
      <c r="C94" s="1"/>
      <c r="D94" s="4"/>
      <c r="E94" s="12"/>
      <c r="F94" s="17"/>
      <c r="G94" s="5"/>
      <c r="H94" s="210"/>
    </row>
    <row r="95" spans="1:8" s="155" customFormat="1" ht="24.75" customHeight="1">
      <c r="A95" s="1"/>
      <c r="B95" s="1"/>
      <c r="C95" s="1"/>
      <c r="D95" s="4"/>
      <c r="E95" s="12"/>
      <c r="F95" s="17"/>
      <c r="G95" s="5"/>
      <c r="H95" s="210"/>
    </row>
    <row r="96" spans="1:8" s="155" customFormat="1" ht="48.75" customHeight="1">
      <c r="A96" s="1"/>
      <c r="B96" s="1"/>
      <c r="C96" s="1"/>
      <c r="D96" s="4"/>
      <c r="E96" s="1"/>
      <c r="F96" s="17"/>
      <c r="G96" s="5"/>
      <c r="H96" s="210"/>
    </row>
    <row r="97" spans="1:8" s="155" customFormat="1" ht="13.5" customHeight="1">
      <c r="A97" s="1"/>
      <c r="B97" s="1"/>
      <c r="C97" s="1"/>
      <c r="D97" s="4"/>
      <c r="E97" s="11"/>
      <c r="F97" s="18"/>
      <c r="G97" s="5"/>
      <c r="H97" s="210"/>
    </row>
    <row r="98" spans="1:8" s="155" customFormat="1" ht="13.5" customHeight="1">
      <c r="A98" s="1"/>
      <c r="B98" s="1"/>
      <c r="C98" s="1"/>
      <c r="D98" s="4"/>
      <c r="E98" s="1"/>
      <c r="F98" s="17"/>
      <c r="G98" s="5"/>
      <c r="H98" s="210"/>
    </row>
    <row r="99" spans="1:8" s="155" customFormat="1" ht="13.5" customHeight="1">
      <c r="A99" s="1"/>
      <c r="B99" s="1"/>
      <c r="C99" s="1"/>
      <c r="D99" s="4"/>
      <c r="E99" s="12"/>
      <c r="F99" s="17"/>
      <c r="G99" s="5"/>
      <c r="H99" s="210"/>
    </row>
    <row r="100" spans="1:8" s="155" customFormat="1" ht="13.5" customHeight="1">
      <c r="A100" s="1"/>
      <c r="B100" s="1"/>
      <c r="C100" s="1"/>
      <c r="D100" s="42"/>
      <c r="E100" s="12"/>
      <c r="F100" s="17"/>
      <c r="G100" s="5"/>
      <c r="H100" s="210"/>
    </row>
    <row r="101" spans="1:8" s="155" customFormat="1" ht="13.5" customHeight="1">
      <c r="A101" s="1"/>
      <c r="B101" s="1"/>
      <c r="C101" s="1"/>
      <c r="D101" s="4"/>
      <c r="E101" s="1"/>
      <c r="F101" s="17"/>
      <c r="G101" s="5"/>
      <c r="H101" s="210"/>
    </row>
    <row r="102" spans="1:8" s="155" customFormat="1" ht="13.5" customHeight="1">
      <c r="A102" s="1"/>
      <c r="B102" s="1"/>
      <c r="C102" s="1"/>
      <c r="D102" s="4"/>
      <c r="E102" s="12"/>
      <c r="F102" s="17"/>
      <c r="G102" s="5"/>
      <c r="H102" s="210"/>
    </row>
    <row r="103" spans="1:8" s="155" customFormat="1" ht="13.5" customHeight="1">
      <c r="A103" s="1"/>
      <c r="B103" s="1"/>
      <c r="C103" s="1"/>
      <c r="D103" s="4"/>
      <c r="E103" s="1"/>
      <c r="F103" s="17"/>
      <c r="G103" s="5"/>
      <c r="H103" s="210"/>
    </row>
    <row r="104" spans="1:8" s="155" customFormat="1" ht="13.5" customHeight="1">
      <c r="A104" s="1"/>
      <c r="B104" s="1"/>
      <c r="C104" s="1"/>
      <c r="D104" s="4"/>
      <c r="E104" s="1"/>
      <c r="F104" s="17"/>
      <c r="G104" s="5"/>
      <c r="H104" s="210"/>
    </row>
    <row r="105" spans="1:8" s="131" customFormat="1">
      <c r="A105" s="1"/>
      <c r="B105" s="1"/>
      <c r="C105" s="1"/>
      <c r="D105" s="4"/>
      <c r="E105" s="12"/>
      <c r="F105" s="17"/>
      <c r="G105" s="5"/>
    </row>
  </sheetData>
  <mergeCells count="3">
    <mergeCell ref="A3:G3"/>
    <mergeCell ref="A4:G4"/>
    <mergeCell ref="A93:D93"/>
  </mergeCells>
  <phoneticPr fontId="0" type="noConversion"/>
  <pageMargins left="0.78740157480314965" right="0.19685039370078741" top="0.59055118110236227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H18"/>
  <sheetViews>
    <sheetView workbookViewId="0">
      <selection activeCell="E15" sqref="E15"/>
    </sheetView>
  </sheetViews>
  <sheetFormatPr defaultRowHeight="12.75"/>
  <cols>
    <col min="1" max="1" width="2.85546875" customWidth="1"/>
    <col min="2" max="2" width="7.140625" customWidth="1"/>
    <col min="4" max="4" width="5.7109375" customWidth="1"/>
    <col min="5" max="5" width="18.28515625" customWidth="1"/>
    <col min="6" max="6" width="11.28515625" customWidth="1"/>
    <col min="7" max="7" width="12.140625" customWidth="1"/>
    <col min="8" max="8" width="9.85546875" customWidth="1"/>
  </cols>
  <sheetData>
    <row r="2" spans="2:8" s="296" customFormat="1" ht="12">
      <c r="B2" s="297"/>
      <c r="C2" s="297"/>
      <c r="D2" s="297"/>
      <c r="E2" s="298"/>
      <c r="H2" s="299"/>
    </row>
    <row r="3" spans="2:8" s="296" customFormat="1" ht="12">
      <c r="B3" s="297"/>
      <c r="C3" s="297"/>
      <c r="D3" s="297"/>
      <c r="E3" s="298"/>
      <c r="G3" s="319" t="s">
        <v>271</v>
      </c>
      <c r="H3" s="299"/>
    </row>
    <row r="4" spans="2:8" s="296" customFormat="1" ht="12">
      <c r="B4" s="297"/>
      <c r="C4" s="297"/>
      <c r="D4" s="297"/>
      <c r="E4" s="298"/>
      <c r="F4" s="300"/>
      <c r="H4" s="299"/>
    </row>
    <row r="5" spans="2:8" s="296" customFormat="1" ht="27" customHeight="1">
      <c r="B5" s="645" t="s">
        <v>481</v>
      </c>
      <c r="C5" s="646"/>
      <c r="D5" s="646"/>
      <c r="E5" s="646"/>
      <c r="F5" s="646"/>
      <c r="G5" s="646"/>
      <c r="H5" s="646"/>
    </row>
    <row r="6" spans="2:8" s="296" customFormat="1" ht="12">
      <c r="B6" s="301"/>
      <c r="C6" s="302"/>
      <c r="D6" s="302"/>
      <c r="E6" s="302"/>
      <c r="F6" s="302"/>
      <c r="G6" s="302"/>
      <c r="H6" s="302"/>
    </row>
    <row r="7" spans="2:8" s="296" customFormat="1" ht="12">
      <c r="B7" s="608"/>
      <c r="C7" s="609"/>
      <c r="D7" s="609"/>
      <c r="E7" s="609"/>
      <c r="F7" s="609"/>
      <c r="G7" s="609"/>
      <c r="H7" s="609"/>
    </row>
    <row r="8" spans="2:8" s="308" customFormat="1" ht="33" customHeight="1">
      <c r="B8" s="303" t="s">
        <v>69</v>
      </c>
      <c r="C8" s="304" t="s">
        <v>70</v>
      </c>
      <c r="D8" s="303" t="s">
        <v>71</v>
      </c>
      <c r="E8" s="305" t="s">
        <v>0</v>
      </c>
      <c r="F8" s="306" t="s">
        <v>10</v>
      </c>
      <c r="G8" s="306" t="s">
        <v>77</v>
      </c>
      <c r="H8" s="307" t="s">
        <v>11</v>
      </c>
    </row>
    <row r="9" spans="2:8" s="311" customFormat="1" ht="33" customHeight="1">
      <c r="B9" s="529">
        <v>600</v>
      </c>
      <c r="C9" s="529"/>
      <c r="D9" s="529"/>
      <c r="E9" s="587" t="s">
        <v>14</v>
      </c>
      <c r="F9" s="310">
        <f>F10</f>
        <v>45000</v>
      </c>
      <c r="G9" s="310">
        <f>G10</f>
        <v>32243.4</v>
      </c>
      <c r="H9" s="496">
        <f>SUM(G9*100)/F9</f>
        <v>71.652000000000001</v>
      </c>
    </row>
    <row r="10" spans="2:8" s="311" customFormat="1" ht="33" customHeight="1">
      <c r="B10" s="529"/>
      <c r="C10" s="530">
        <v>60014</v>
      </c>
      <c r="D10" s="529"/>
      <c r="E10" s="587" t="s">
        <v>58</v>
      </c>
      <c r="F10" s="310">
        <f>F11</f>
        <v>45000</v>
      </c>
      <c r="G10" s="310">
        <f>G11</f>
        <v>32243.4</v>
      </c>
      <c r="H10" s="496">
        <f>SUM(G10*100)/F10</f>
        <v>71.652000000000001</v>
      </c>
    </row>
    <row r="11" spans="2:8" s="311" customFormat="1" ht="33" customHeight="1">
      <c r="B11" s="531"/>
      <c r="C11" s="532"/>
      <c r="D11" s="531">
        <v>4300</v>
      </c>
      <c r="E11" s="588" t="s">
        <v>13</v>
      </c>
      <c r="F11" s="313">
        <v>45000</v>
      </c>
      <c r="G11" s="314">
        <v>32243.4</v>
      </c>
      <c r="H11" s="314">
        <f>SUM(G11*100/F11)</f>
        <v>71.652000000000001</v>
      </c>
    </row>
    <row r="12" spans="2:8" s="536" customFormat="1" ht="33" customHeight="1">
      <c r="B12" s="169">
        <v>710</v>
      </c>
      <c r="C12" s="533"/>
      <c r="D12" s="169"/>
      <c r="E12" s="589" t="s">
        <v>80</v>
      </c>
      <c r="F12" s="535">
        <f>F13</f>
        <v>19000</v>
      </c>
      <c r="G12" s="496">
        <f>G13</f>
        <v>19000</v>
      </c>
      <c r="H12" s="496">
        <v>0</v>
      </c>
    </row>
    <row r="13" spans="2:8" s="536" customFormat="1" ht="33" customHeight="1">
      <c r="B13" s="169"/>
      <c r="C13" s="533">
        <v>71035</v>
      </c>
      <c r="D13" s="169"/>
      <c r="E13" s="589" t="s">
        <v>408</v>
      </c>
      <c r="F13" s="535">
        <f>F14</f>
        <v>19000</v>
      </c>
      <c r="G13" s="496">
        <f>G14</f>
        <v>19000</v>
      </c>
      <c r="H13" s="496">
        <v>0</v>
      </c>
    </row>
    <row r="14" spans="2:8" s="311" customFormat="1" ht="33" customHeight="1">
      <c r="B14" s="531"/>
      <c r="C14" s="532"/>
      <c r="D14" s="531">
        <v>4270</v>
      </c>
      <c r="E14" s="588" t="s">
        <v>29</v>
      </c>
      <c r="F14" s="313">
        <v>19000</v>
      </c>
      <c r="G14" s="314">
        <v>19000</v>
      </c>
      <c r="H14" s="314">
        <v>0</v>
      </c>
    </row>
    <row r="15" spans="2:8" s="311" customFormat="1" ht="33" customHeight="1">
      <c r="B15" s="532"/>
      <c r="C15" s="532"/>
      <c r="D15" s="532"/>
      <c r="E15" s="590" t="s">
        <v>105</v>
      </c>
      <c r="F15" s="316">
        <f>SUM(F9+F12)</f>
        <v>64000</v>
      </c>
      <c r="G15" s="316">
        <f>SUM(G9+G12)</f>
        <v>51243.4</v>
      </c>
      <c r="H15" s="316">
        <f>SUM(G15*100/F15)</f>
        <v>80.067812500000002</v>
      </c>
    </row>
    <row r="16" spans="2:8" s="232" customFormat="1" ht="12">
      <c r="B16" s="317"/>
      <c r="C16" s="317"/>
      <c r="D16" s="317"/>
      <c r="E16" s="318"/>
      <c r="H16" s="272"/>
    </row>
    <row r="17" spans="2:8" s="232" customFormat="1" ht="12">
      <c r="B17" s="317"/>
      <c r="C17" s="317"/>
      <c r="D17" s="317"/>
      <c r="E17" s="318"/>
      <c r="H17" s="272"/>
    </row>
    <row r="18" spans="2:8" s="232" customFormat="1" ht="12">
      <c r="B18" s="317"/>
      <c r="C18" s="317"/>
      <c r="D18" s="317"/>
      <c r="E18" s="318"/>
      <c r="H18" s="272"/>
    </row>
  </sheetData>
  <mergeCells count="2">
    <mergeCell ref="B5:H5"/>
    <mergeCell ref="B7:H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topLeftCell="A22" zoomScaleNormal="100" workbookViewId="0">
      <selection activeCell="I31" sqref="I31"/>
    </sheetView>
  </sheetViews>
  <sheetFormatPr defaultRowHeight="12"/>
  <cols>
    <col min="1" max="1" width="5.7109375" style="230" customWidth="1"/>
    <col min="2" max="2" width="8" style="230" customWidth="1"/>
    <col min="3" max="3" width="51.28515625" style="231" customWidth="1"/>
    <col min="4" max="4" width="16.28515625" style="232" customWidth="1"/>
    <col min="5" max="5" width="15" style="232" customWidth="1"/>
    <col min="6" max="6" width="7" style="232" customWidth="1"/>
    <col min="7" max="8" width="9.140625" style="232"/>
    <col min="9" max="9" width="12.5703125" style="232" bestFit="1" customWidth="1"/>
    <col min="10" max="16384" width="9.140625" style="232"/>
  </cols>
  <sheetData>
    <row r="1" spans="1:9">
      <c r="E1" s="656" t="s">
        <v>272</v>
      </c>
      <c r="F1" s="656"/>
    </row>
    <row r="2" spans="1:9" ht="30.75" customHeight="1">
      <c r="A2" s="653" t="s">
        <v>482</v>
      </c>
      <c r="B2" s="654"/>
      <c r="C2" s="654"/>
      <c r="D2" s="654"/>
      <c r="E2" s="654"/>
      <c r="F2" s="655"/>
    </row>
    <row r="3" spans="1:9">
      <c r="A3" s="233"/>
      <c r="B3" s="233"/>
      <c r="C3" s="234"/>
      <c r="D3" s="235"/>
      <c r="E3" s="235"/>
      <c r="F3" s="235"/>
    </row>
    <row r="4" spans="1:9" s="239" customFormat="1" ht="15.75" customHeight="1">
      <c r="A4" s="236" t="s">
        <v>69</v>
      </c>
      <c r="B4" s="236" t="s">
        <v>255</v>
      </c>
      <c r="C4" s="237" t="s">
        <v>256</v>
      </c>
      <c r="D4" s="238" t="s">
        <v>10</v>
      </c>
      <c r="E4" s="238" t="s">
        <v>77</v>
      </c>
      <c r="F4" s="236" t="s">
        <v>11</v>
      </c>
    </row>
    <row r="5" spans="1:9" s="241" customFormat="1" ht="15.75" customHeight="1">
      <c r="A5" s="648" t="s">
        <v>259</v>
      </c>
      <c r="B5" s="649"/>
      <c r="C5" s="650"/>
      <c r="D5" s="240">
        <f>SUM(D6+D10)</f>
        <v>173450</v>
      </c>
      <c r="E5" s="240">
        <f>SUM(E6+E10)</f>
        <v>157447.63</v>
      </c>
      <c r="F5" s="497">
        <f>SUM(E5*100)/D5</f>
        <v>90.774073219948107</v>
      </c>
    </row>
    <row r="6" spans="1:9" s="544" customFormat="1" ht="15.75" customHeight="1">
      <c r="A6" s="540">
        <v>600</v>
      </c>
      <c r="B6" s="541"/>
      <c r="C6" s="545" t="s">
        <v>14</v>
      </c>
      <c r="D6" s="542">
        <f>D7</f>
        <v>125000</v>
      </c>
      <c r="E6" s="556">
        <f>E7</f>
        <v>109424.87</v>
      </c>
      <c r="F6" s="543">
        <v>0</v>
      </c>
    </row>
    <row r="7" spans="1:9" s="544" customFormat="1" ht="15.75" customHeight="1">
      <c r="A7" s="540"/>
      <c r="B7" s="540">
        <v>60014</v>
      </c>
      <c r="C7" s="545" t="s">
        <v>58</v>
      </c>
      <c r="D7" s="542">
        <f>SUM(D8:D9)</f>
        <v>125000</v>
      </c>
      <c r="E7" s="556">
        <f>SUM(E8:E9)</f>
        <v>109424.87</v>
      </c>
      <c r="F7" s="543">
        <v>0</v>
      </c>
    </row>
    <row r="8" spans="1:9" s="241" customFormat="1" ht="40.5" customHeight="1">
      <c r="A8" s="538"/>
      <c r="B8" s="539"/>
      <c r="C8" s="546" t="s">
        <v>436</v>
      </c>
      <c r="D8" s="547">
        <v>100000</v>
      </c>
      <c r="E8" s="547">
        <v>100000</v>
      </c>
      <c r="F8" s="548">
        <v>0</v>
      </c>
    </row>
    <row r="9" spans="1:9" s="241" customFormat="1" ht="37.5" customHeight="1">
      <c r="A9" s="538"/>
      <c r="B9" s="539"/>
      <c r="C9" s="546" t="s">
        <v>437</v>
      </c>
      <c r="D9" s="547">
        <v>25000</v>
      </c>
      <c r="E9" s="547">
        <v>9424.8700000000008</v>
      </c>
      <c r="F9" s="548">
        <v>0</v>
      </c>
    </row>
    <row r="10" spans="1:9" s="244" customFormat="1" ht="18.75" customHeight="1">
      <c r="A10" s="236">
        <v>801</v>
      </c>
      <c r="B10" s="236"/>
      <c r="C10" s="242" t="s">
        <v>5</v>
      </c>
      <c r="D10" s="243">
        <f>SUM(D11+D13)</f>
        <v>48450</v>
      </c>
      <c r="E10" s="243">
        <f>SUM(E11+E13)</f>
        <v>48022.76</v>
      </c>
      <c r="F10" s="497">
        <f>SUM(E10*100)/D10</f>
        <v>99.118183694530444</v>
      </c>
    </row>
    <row r="11" spans="1:9" s="244" customFormat="1" ht="18" customHeight="1">
      <c r="A11" s="236"/>
      <c r="B11" s="236">
        <v>80104</v>
      </c>
      <c r="C11" s="242" t="s">
        <v>60</v>
      </c>
      <c r="D11" s="243">
        <f>SUM(D12)</f>
        <v>45000</v>
      </c>
      <c r="E11" s="243">
        <f>SUM(E12)</f>
        <v>44572.76</v>
      </c>
      <c r="F11" s="498">
        <f>SUM(E11*100/D11)</f>
        <v>99.050577777777775</v>
      </c>
    </row>
    <row r="12" spans="1:9" s="247" customFormat="1" ht="42" customHeight="1">
      <c r="A12" s="245"/>
      <c r="B12" s="245"/>
      <c r="C12" s="229" t="s">
        <v>257</v>
      </c>
      <c r="D12" s="246">
        <v>45000</v>
      </c>
      <c r="E12" s="246">
        <v>44572.76</v>
      </c>
      <c r="F12" s="499">
        <f>SUM(E12*100/D12)</f>
        <v>99.050577777777775</v>
      </c>
    </row>
    <row r="13" spans="1:9" s="244" customFormat="1" ht="19.5" customHeight="1">
      <c r="A13" s="236"/>
      <c r="B13" s="236">
        <v>80146</v>
      </c>
      <c r="C13" s="242" t="s">
        <v>49</v>
      </c>
      <c r="D13" s="243">
        <f>D14</f>
        <v>3450</v>
      </c>
      <c r="E13" s="243">
        <f>E14</f>
        <v>3450</v>
      </c>
      <c r="F13" s="498">
        <f>SUM(E13*100/D13)</f>
        <v>100</v>
      </c>
    </row>
    <row r="14" spans="1:9" s="247" customFormat="1" ht="47.25" customHeight="1">
      <c r="A14" s="245"/>
      <c r="B14" s="245"/>
      <c r="C14" s="351" t="s">
        <v>387</v>
      </c>
      <c r="D14" s="246">
        <v>3450</v>
      </c>
      <c r="E14" s="246">
        <v>3450</v>
      </c>
      <c r="F14" s="499">
        <f>SUM(E14*100/D14)</f>
        <v>100</v>
      </c>
      <c r="I14" s="426"/>
    </row>
    <row r="15" spans="1:9" s="249" customFormat="1" ht="18.75" customHeight="1">
      <c r="A15" s="648" t="s">
        <v>260</v>
      </c>
      <c r="B15" s="651"/>
      <c r="C15" s="652"/>
      <c r="D15" s="248">
        <f>SUM(D16+D22+D27)</f>
        <v>283514.70999999996</v>
      </c>
      <c r="E15" s="248">
        <f>SUM(E16+E22+E27)</f>
        <v>273033.42</v>
      </c>
      <c r="F15" s="500">
        <f>SUM(E15*100/D15)</f>
        <v>96.303087765710657</v>
      </c>
    </row>
    <row r="16" spans="1:9" s="244" customFormat="1" ht="32.25" customHeight="1">
      <c r="A16" s="236">
        <v>754</v>
      </c>
      <c r="B16" s="236"/>
      <c r="C16" s="242" t="s">
        <v>30</v>
      </c>
      <c r="D16" s="243">
        <f>SUM(D17)</f>
        <v>27114.71</v>
      </c>
      <c r="E16" s="243">
        <f>SUM(E17)</f>
        <v>17114.71</v>
      </c>
      <c r="F16" s="498">
        <f t="shared" ref="F16:F33" si="0">SUM(E16*100/D16)</f>
        <v>63.119649813698913</v>
      </c>
    </row>
    <row r="17" spans="1:6" s="244" customFormat="1" ht="21.75" customHeight="1">
      <c r="A17" s="236"/>
      <c r="B17" s="236">
        <v>75412</v>
      </c>
      <c r="C17" s="242" t="s">
        <v>3</v>
      </c>
      <c r="D17" s="243">
        <f>SUM(D18:D21)</f>
        <v>27114.71</v>
      </c>
      <c r="E17" s="243">
        <f>SUM(E18:E21)</f>
        <v>17114.71</v>
      </c>
      <c r="F17" s="498">
        <f t="shared" si="0"/>
        <v>63.119649813698913</v>
      </c>
    </row>
    <row r="18" spans="1:6" s="244" customFormat="1" ht="40.5" customHeight="1">
      <c r="A18" s="576"/>
      <c r="B18" s="576"/>
      <c r="C18" s="471" t="s">
        <v>486</v>
      </c>
      <c r="D18" s="414">
        <v>9904.7099999999991</v>
      </c>
      <c r="E18" s="414">
        <v>9904.7099999999991</v>
      </c>
      <c r="F18" s="501">
        <f t="shared" si="0"/>
        <v>100</v>
      </c>
    </row>
    <row r="19" spans="1:6" s="415" customFormat="1" ht="29.25" customHeight="1">
      <c r="A19" s="413"/>
      <c r="B19" s="413"/>
      <c r="C19" s="471" t="s">
        <v>467</v>
      </c>
      <c r="D19" s="470">
        <v>4000</v>
      </c>
      <c r="E19" s="414">
        <v>4000</v>
      </c>
      <c r="F19" s="501">
        <f t="shared" si="0"/>
        <v>100</v>
      </c>
    </row>
    <row r="20" spans="1:6" s="415" customFormat="1" ht="29.25" customHeight="1">
      <c r="A20" s="413"/>
      <c r="B20" s="413"/>
      <c r="C20" s="471" t="s">
        <v>487</v>
      </c>
      <c r="D20" s="470">
        <v>3210</v>
      </c>
      <c r="E20" s="414">
        <v>3210</v>
      </c>
      <c r="F20" s="501">
        <f t="shared" si="0"/>
        <v>100</v>
      </c>
    </row>
    <row r="21" spans="1:6" s="415" customFormat="1" ht="27" customHeight="1">
      <c r="A21" s="413"/>
      <c r="B21" s="413"/>
      <c r="C21" s="471" t="s">
        <v>438</v>
      </c>
      <c r="D21" s="470">
        <v>10000</v>
      </c>
      <c r="E21" s="414">
        <v>0</v>
      </c>
      <c r="F21" s="501">
        <f t="shared" si="0"/>
        <v>0</v>
      </c>
    </row>
    <row r="22" spans="1:6" s="244" customFormat="1" ht="18.75" customHeight="1">
      <c r="A22" s="236">
        <v>801</v>
      </c>
      <c r="B22" s="236"/>
      <c r="C22" s="242" t="s">
        <v>5</v>
      </c>
      <c r="D22" s="243">
        <f>SUM(D23+D25)</f>
        <v>211400</v>
      </c>
      <c r="E22" s="243">
        <f>SUM(E23+E25)</f>
        <v>210918.71</v>
      </c>
      <c r="F22" s="497">
        <f>SUM(E22*100)/D22</f>
        <v>99.772332071901602</v>
      </c>
    </row>
    <row r="23" spans="1:6" s="244" customFormat="1" ht="18" customHeight="1">
      <c r="A23" s="236"/>
      <c r="B23" s="236">
        <v>80104</v>
      </c>
      <c r="C23" s="242" t="s">
        <v>60</v>
      </c>
      <c r="D23" s="243">
        <f>D24</f>
        <v>150000</v>
      </c>
      <c r="E23" s="243">
        <f>E24</f>
        <v>149800.94</v>
      </c>
      <c r="F23" s="498">
        <f>SUM(E23*100/D23)</f>
        <v>99.867293333333336</v>
      </c>
    </row>
    <row r="24" spans="1:6" s="415" customFormat="1" ht="18.75" customHeight="1">
      <c r="A24" s="413"/>
      <c r="B24" s="413"/>
      <c r="C24" s="351" t="s">
        <v>385</v>
      </c>
      <c r="D24" s="414">
        <v>150000</v>
      </c>
      <c r="E24" s="414">
        <v>149800.94</v>
      </c>
      <c r="F24" s="501">
        <f>SUM(E24*100/D24)</f>
        <v>99.867293333333336</v>
      </c>
    </row>
    <row r="25" spans="1:6" s="552" customFormat="1" ht="54.75" customHeight="1">
      <c r="A25" s="549"/>
      <c r="B25" s="549">
        <v>80149</v>
      </c>
      <c r="C25" s="550" t="s">
        <v>313</v>
      </c>
      <c r="D25" s="551">
        <f>D26</f>
        <v>61400</v>
      </c>
      <c r="E25" s="551">
        <f>E26</f>
        <v>61117.77</v>
      </c>
      <c r="F25" s="500">
        <f>SUM(E25*100/D25)</f>
        <v>99.540342019543971</v>
      </c>
    </row>
    <row r="26" spans="1:6" s="415" customFormat="1" ht="20.25" customHeight="1">
      <c r="A26" s="413"/>
      <c r="B26" s="413"/>
      <c r="C26" s="351" t="s">
        <v>385</v>
      </c>
      <c r="D26" s="414">
        <v>61400</v>
      </c>
      <c r="E26" s="414">
        <v>61117.77</v>
      </c>
      <c r="F26" s="501">
        <f>SUM(E26*100/D26)</f>
        <v>99.540342019543971</v>
      </c>
    </row>
    <row r="27" spans="1:6" s="244" customFormat="1" ht="16.5" customHeight="1">
      <c r="A27" s="236">
        <v>926</v>
      </c>
      <c r="B27" s="236"/>
      <c r="C27" s="242" t="s">
        <v>261</v>
      </c>
      <c r="D27" s="243">
        <f>SUM(D28)</f>
        <v>45000</v>
      </c>
      <c r="E27" s="243">
        <f>SUM(E28)</f>
        <v>45000</v>
      </c>
      <c r="F27" s="498">
        <f t="shared" si="0"/>
        <v>100</v>
      </c>
    </row>
    <row r="28" spans="1:6" s="244" customFormat="1" ht="20.25" customHeight="1">
      <c r="A28" s="236"/>
      <c r="B28" s="236">
        <v>92605</v>
      </c>
      <c r="C28" s="242" t="s">
        <v>262</v>
      </c>
      <c r="D28" s="243">
        <f>SUM(D29)</f>
        <v>45000</v>
      </c>
      <c r="E28" s="243">
        <f>SUM(E29)</f>
        <v>45000</v>
      </c>
      <c r="F28" s="498">
        <f t="shared" si="0"/>
        <v>100</v>
      </c>
    </row>
    <row r="29" spans="1:6" s="247" customFormat="1" ht="31.5" customHeight="1">
      <c r="A29" s="245"/>
      <c r="B29" s="245"/>
      <c r="C29" s="351" t="s">
        <v>340</v>
      </c>
      <c r="D29" s="246">
        <f>D30</f>
        <v>45000</v>
      </c>
      <c r="E29" s="246">
        <f>E30</f>
        <v>45000</v>
      </c>
      <c r="F29" s="499">
        <f t="shared" si="0"/>
        <v>100</v>
      </c>
    </row>
    <row r="30" spans="1:6" s="254" customFormat="1" ht="31.5" customHeight="1">
      <c r="A30" s="444"/>
      <c r="B30" s="444"/>
      <c r="C30" s="445" t="s">
        <v>386</v>
      </c>
      <c r="D30" s="446">
        <v>45000</v>
      </c>
      <c r="E30" s="446">
        <v>45000</v>
      </c>
      <c r="F30" s="499">
        <f t="shared" si="0"/>
        <v>100</v>
      </c>
    </row>
    <row r="31" spans="1:6" s="247" customFormat="1" ht="18" customHeight="1">
      <c r="A31" s="647" t="s">
        <v>264</v>
      </c>
      <c r="B31" s="647"/>
      <c r="C31" s="647"/>
      <c r="D31" s="250">
        <f>SUM(D5+D15)</f>
        <v>456964.70999999996</v>
      </c>
      <c r="E31" s="250">
        <f>SUM(E5+E15)</f>
        <v>430481.05</v>
      </c>
      <c r="F31" s="498">
        <f t="shared" si="0"/>
        <v>94.204440863715718</v>
      </c>
    </row>
    <row r="32" spans="1:6" s="254" customFormat="1" ht="16.5" customHeight="1">
      <c r="A32" s="251"/>
      <c r="B32" s="251"/>
      <c r="C32" s="252" t="s">
        <v>263</v>
      </c>
      <c r="D32" s="253">
        <f>SUM(D12+D14+D20+D24+D26+D29+D18)</f>
        <v>317964.71000000002</v>
      </c>
      <c r="E32" s="253">
        <f>SUM(E12+E14+E20+E24+E26+E29+E18)</f>
        <v>317056.18000000005</v>
      </c>
      <c r="F32" s="501">
        <f t="shared" si="0"/>
        <v>99.714267032967285</v>
      </c>
    </row>
    <row r="33" spans="1:7" s="247" customFormat="1">
      <c r="A33" s="255"/>
      <c r="B33" s="255"/>
      <c r="C33" s="252" t="s">
        <v>292</v>
      </c>
      <c r="D33" s="584">
        <f>SUM(D8+D9+D19+D21)</f>
        <v>139000</v>
      </c>
      <c r="E33" s="584">
        <f>SUM(E8+E9+E19+E21)</f>
        <v>113424.87</v>
      </c>
      <c r="F33" s="502">
        <f t="shared" si="0"/>
        <v>81.600625899280573</v>
      </c>
    </row>
    <row r="34" spans="1:7" s="247" customFormat="1">
      <c r="A34" s="255"/>
      <c r="B34" s="255"/>
      <c r="C34" s="256"/>
      <c r="D34" s="257"/>
      <c r="E34" s="257"/>
    </row>
    <row r="35" spans="1:7" s="247" customFormat="1">
      <c r="A35" s="255"/>
      <c r="B35" s="255"/>
      <c r="C35" s="256"/>
      <c r="D35" s="257"/>
      <c r="E35" s="257"/>
      <c r="G35" s="257"/>
    </row>
    <row r="36" spans="1:7">
      <c r="D36" s="490"/>
    </row>
  </sheetData>
  <mergeCells count="5">
    <mergeCell ref="A31:C31"/>
    <mergeCell ref="A5:C5"/>
    <mergeCell ref="A15:C15"/>
    <mergeCell ref="A2:F2"/>
    <mergeCell ref="E1:F1"/>
  </mergeCells>
  <pageMargins left="0.9055118110236221" right="0.51181102362204722" top="0.74803149606299213" bottom="0.74803149606299213" header="0.31496062992125984" footer="0.31496062992125984"/>
  <pageSetup paperSize="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62"/>
  <sheetViews>
    <sheetView topLeftCell="A52" workbookViewId="0">
      <selection activeCell="A50" sqref="A50"/>
    </sheetView>
  </sheetViews>
  <sheetFormatPr defaultRowHeight="12.75"/>
  <cols>
    <col min="1" max="1" width="5.5703125" style="321" customWidth="1"/>
    <col min="2" max="2" width="8.85546875" style="321" customWidth="1"/>
    <col min="3" max="3" width="51.42578125" style="322" customWidth="1"/>
    <col min="4" max="4" width="11" style="323" customWidth="1"/>
    <col min="5" max="5" width="10.42578125" style="323" customWidth="1"/>
    <col min="6" max="6" width="6.7109375" style="323" customWidth="1"/>
    <col min="7" max="16384" width="9.140625" style="323"/>
  </cols>
  <sheetData>
    <row r="1" spans="1:6" ht="25.5" customHeight="1">
      <c r="E1" s="324" t="s">
        <v>273</v>
      </c>
    </row>
    <row r="2" spans="1:6" ht="27" customHeight="1">
      <c r="A2" s="657" t="s">
        <v>483</v>
      </c>
      <c r="B2" s="657"/>
      <c r="C2" s="657"/>
      <c r="D2" s="657"/>
      <c r="E2" s="657"/>
      <c r="F2" s="657"/>
    </row>
    <row r="3" spans="1:6" ht="21.75" customHeight="1">
      <c r="A3" s="325" t="s">
        <v>69</v>
      </c>
      <c r="B3" s="325" t="s">
        <v>70</v>
      </c>
      <c r="C3" s="325" t="s">
        <v>210</v>
      </c>
      <c r="D3" s="326" t="s">
        <v>10</v>
      </c>
      <c r="E3" s="454" t="s">
        <v>77</v>
      </c>
      <c r="F3" s="326" t="s">
        <v>11</v>
      </c>
    </row>
    <row r="4" spans="1:6" ht="18" customHeight="1">
      <c r="A4" s="325">
        <v>600</v>
      </c>
      <c r="B4" s="325"/>
      <c r="C4" s="327" t="s">
        <v>14</v>
      </c>
      <c r="D4" s="443">
        <f>SUM(D5+D12)</f>
        <v>48992.7</v>
      </c>
      <c r="E4" s="443">
        <f>SUM(E5+E12)</f>
        <v>44060.02</v>
      </c>
      <c r="F4" s="503">
        <f>SUM(E4*100)/D4</f>
        <v>89.931806167041216</v>
      </c>
    </row>
    <row r="5" spans="1:6" ht="18" customHeight="1">
      <c r="A5" s="325"/>
      <c r="B5" s="325">
        <v>60016</v>
      </c>
      <c r="C5" s="327" t="s">
        <v>2</v>
      </c>
      <c r="D5" s="443">
        <f>SUM(D6+D10)</f>
        <v>43997.399999999994</v>
      </c>
      <c r="E5" s="443">
        <f>SUM(E6+E10)</f>
        <v>39170.03</v>
      </c>
      <c r="F5" s="503">
        <f t="shared" ref="F5:F67" si="0">SUM(E5*100)/D5</f>
        <v>89.028056203321114</v>
      </c>
    </row>
    <row r="6" spans="1:6" s="324" customFormat="1" ht="18" customHeight="1">
      <c r="A6" s="472"/>
      <c r="B6" s="472"/>
      <c r="C6" s="474" t="s">
        <v>245</v>
      </c>
      <c r="D6" s="473">
        <f>SUM(D7:D9)</f>
        <v>34654.6</v>
      </c>
      <c r="E6" s="473">
        <f>SUM(E7:E9)</f>
        <v>29827.23</v>
      </c>
      <c r="F6" s="504">
        <f t="shared" si="0"/>
        <v>86.070045535080482</v>
      </c>
    </row>
    <row r="7" spans="1:6" ht="21" customHeight="1">
      <c r="A7" s="325"/>
      <c r="B7" s="325"/>
      <c r="C7" s="328" t="s">
        <v>370</v>
      </c>
      <c r="D7" s="412">
        <v>17627.23</v>
      </c>
      <c r="E7" s="412">
        <v>17627.23</v>
      </c>
      <c r="F7" s="505">
        <f t="shared" si="0"/>
        <v>100</v>
      </c>
    </row>
    <row r="8" spans="1:6" ht="29.25" customHeight="1">
      <c r="A8" s="325"/>
      <c r="B8" s="325"/>
      <c r="C8" s="442" t="s">
        <v>414</v>
      </c>
      <c r="D8" s="412">
        <v>12627.37</v>
      </c>
      <c r="E8" s="412">
        <v>7800</v>
      </c>
      <c r="F8" s="505">
        <f t="shared" si="0"/>
        <v>61.770582472834796</v>
      </c>
    </row>
    <row r="9" spans="1:6" ht="32.25" customHeight="1">
      <c r="A9" s="325"/>
      <c r="B9" s="325"/>
      <c r="C9" s="442" t="s">
        <v>496</v>
      </c>
      <c r="D9" s="412">
        <v>4400</v>
      </c>
      <c r="E9" s="412">
        <v>4400</v>
      </c>
      <c r="F9" s="505">
        <f t="shared" si="0"/>
        <v>100</v>
      </c>
    </row>
    <row r="10" spans="1:6" s="324" customFormat="1" ht="22.5" customHeight="1">
      <c r="A10" s="553"/>
      <c r="B10" s="553"/>
      <c r="C10" s="585" t="s">
        <v>371</v>
      </c>
      <c r="D10" s="554">
        <f>D11</f>
        <v>9342.7999999999993</v>
      </c>
      <c r="E10" s="554">
        <f>E11</f>
        <v>9342.7999999999993</v>
      </c>
      <c r="F10" s="504">
        <f t="shared" si="0"/>
        <v>100</v>
      </c>
    </row>
    <row r="11" spans="1:6" ht="27.75" customHeight="1">
      <c r="A11" s="325"/>
      <c r="B11" s="325"/>
      <c r="C11" s="442" t="s">
        <v>439</v>
      </c>
      <c r="D11" s="412">
        <v>9342.7999999999993</v>
      </c>
      <c r="E11" s="412">
        <v>9342.7999999999993</v>
      </c>
      <c r="F11" s="505">
        <f t="shared" si="0"/>
        <v>100</v>
      </c>
    </row>
    <row r="12" spans="1:6" s="330" customFormat="1" ht="20.25" customHeight="1">
      <c r="A12" s="325"/>
      <c r="B12" s="325">
        <v>60017</v>
      </c>
      <c r="C12" s="555" t="s">
        <v>367</v>
      </c>
      <c r="D12" s="452">
        <f>D13</f>
        <v>4995.3</v>
      </c>
      <c r="E12" s="452">
        <f>E13</f>
        <v>4889.99</v>
      </c>
      <c r="F12" s="503">
        <f t="shared" si="0"/>
        <v>97.891818309210649</v>
      </c>
    </row>
    <row r="13" spans="1:6" s="324" customFormat="1" ht="18" customHeight="1">
      <c r="A13" s="553"/>
      <c r="B13" s="553"/>
      <c r="C13" s="585" t="s">
        <v>371</v>
      </c>
      <c r="D13" s="554">
        <f>D14</f>
        <v>4995.3</v>
      </c>
      <c r="E13" s="554">
        <f>E14</f>
        <v>4889.99</v>
      </c>
      <c r="F13" s="504">
        <f t="shared" si="0"/>
        <v>97.891818309210649</v>
      </c>
    </row>
    <row r="14" spans="1:6" ht="27.75" customHeight="1">
      <c r="A14" s="325"/>
      <c r="B14" s="325"/>
      <c r="C14" s="442" t="s">
        <v>440</v>
      </c>
      <c r="D14" s="412">
        <v>4995.3</v>
      </c>
      <c r="E14" s="412">
        <v>4889.99</v>
      </c>
      <c r="F14" s="505">
        <f t="shared" si="0"/>
        <v>97.891818309210649</v>
      </c>
    </row>
    <row r="15" spans="1:6" s="330" customFormat="1" ht="16.5" customHeight="1">
      <c r="A15" s="325">
        <v>700</v>
      </c>
      <c r="B15" s="325"/>
      <c r="C15" s="555" t="s">
        <v>16</v>
      </c>
      <c r="D15" s="452">
        <f t="shared" ref="D15:E17" si="1">D16</f>
        <v>10291.67</v>
      </c>
      <c r="E15" s="452">
        <f t="shared" si="1"/>
        <v>10291.67</v>
      </c>
      <c r="F15" s="503">
        <f t="shared" si="0"/>
        <v>100</v>
      </c>
    </row>
    <row r="16" spans="1:6" s="330" customFormat="1" ht="19.5" customHeight="1">
      <c r="A16" s="325"/>
      <c r="B16" s="325">
        <v>70005</v>
      </c>
      <c r="C16" s="555" t="s">
        <v>18</v>
      </c>
      <c r="D16" s="452">
        <f t="shared" si="1"/>
        <v>10291.67</v>
      </c>
      <c r="E16" s="452">
        <f t="shared" si="1"/>
        <v>10291.67</v>
      </c>
      <c r="F16" s="503">
        <f t="shared" si="0"/>
        <v>100</v>
      </c>
    </row>
    <row r="17" spans="1:6" s="324" customFormat="1" ht="20.25" customHeight="1">
      <c r="A17" s="553"/>
      <c r="B17" s="553"/>
      <c r="C17" s="585" t="s">
        <v>245</v>
      </c>
      <c r="D17" s="554">
        <f t="shared" si="1"/>
        <v>10291.67</v>
      </c>
      <c r="E17" s="554">
        <f t="shared" si="1"/>
        <v>10291.67</v>
      </c>
      <c r="F17" s="504">
        <f t="shared" si="0"/>
        <v>100</v>
      </c>
    </row>
    <row r="18" spans="1:6" ht="19.5" customHeight="1">
      <c r="A18" s="325"/>
      <c r="B18" s="325"/>
      <c r="C18" s="442" t="s">
        <v>466</v>
      </c>
      <c r="D18" s="412">
        <v>10291.67</v>
      </c>
      <c r="E18" s="412">
        <v>10291.67</v>
      </c>
      <c r="F18" s="505">
        <f t="shared" si="0"/>
        <v>100</v>
      </c>
    </row>
    <row r="19" spans="1:6" ht="27" customHeight="1">
      <c r="A19" s="349">
        <v>754</v>
      </c>
      <c r="B19" s="349"/>
      <c r="C19" s="348" t="s">
        <v>30</v>
      </c>
      <c r="D19" s="350">
        <f>D20</f>
        <v>93228.32</v>
      </c>
      <c r="E19" s="453">
        <f>SUM(E20)</f>
        <v>83158.26999999999</v>
      </c>
      <c r="F19" s="503">
        <f t="shared" si="0"/>
        <v>89.198507492144003</v>
      </c>
    </row>
    <row r="20" spans="1:6" ht="18" customHeight="1">
      <c r="A20" s="349"/>
      <c r="B20" s="349">
        <v>75412</v>
      </c>
      <c r="C20" s="348" t="s">
        <v>3</v>
      </c>
      <c r="D20" s="350">
        <f>SUM(D21+D27)</f>
        <v>93228.32</v>
      </c>
      <c r="E20" s="350">
        <f>SUM(E21+E27)</f>
        <v>83158.26999999999</v>
      </c>
      <c r="F20" s="503">
        <f t="shared" si="0"/>
        <v>89.198507492144003</v>
      </c>
    </row>
    <row r="21" spans="1:6" s="324" customFormat="1" ht="17.25" customHeight="1">
      <c r="A21" s="475"/>
      <c r="B21" s="475"/>
      <c r="C21" s="477" t="s">
        <v>245</v>
      </c>
      <c r="D21" s="476">
        <f>SUM(D22:D26)</f>
        <v>83323.61</v>
      </c>
      <c r="E21" s="476">
        <f>SUM(E22:E26)</f>
        <v>73253.56</v>
      </c>
      <c r="F21" s="504">
        <f t="shared" si="0"/>
        <v>87.914529867344925</v>
      </c>
    </row>
    <row r="22" spans="1:6" ht="19.5" customHeight="1">
      <c r="A22" s="331"/>
      <c r="B22" s="331"/>
      <c r="C22" s="328" t="s">
        <v>420</v>
      </c>
      <c r="D22" s="329">
        <v>31500</v>
      </c>
      <c r="E22" s="329">
        <v>31438.799999999999</v>
      </c>
      <c r="F22" s="505">
        <f t="shared" si="0"/>
        <v>99.805714285714288</v>
      </c>
    </row>
    <row r="23" spans="1:6" ht="17.25" customHeight="1">
      <c r="A23" s="331"/>
      <c r="B23" s="331"/>
      <c r="C23" s="328" t="s">
        <v>421</v>
      </c>
      <c r="D23" s="329">
        <v>24123.39</v>
      </c>
      <c r="E23" s="329">
        <v>24115.93</v>
      </c>
      <c r="F23" s="505">
        <f t="shared" si="0"/>
        <v>99.969075656447956</v>
      </c>
    </row>
    <row r="24" spans="1:6" ht="20.25" customHeight="1">
      <c r="A24" s="349"/>
      <c r="B24" s="349"/>
      <c r="C24" s="328" t="s">
        <v>468</v>
      </c>
      <c r="D24" s="329">
        <v>13700.22</v>
      </c>
      <c r="E24" s="329">
        <v>13698.83</v>
      </c>
      <c r="F24" s="505">
        <f t="shared" si="0"/>
        <v>99.989854177524165</v>
      </c>
    </row>
    <row r="25" spans="1:6" ht="33.75" customHeight="1">
      <c r="A25" s="349"/>
      <c r="B25" s="349"/>
      <c r="C25" s="328" t="s">
        <v>467</v>
      </c>
      <c r="D25" s="329">
        <v>4000</v>
      </c>
      <c r="E25" s="329">
        <v>4000</v>
      </c>
      <c r="F25" s="505">
        <f t="shared" si="0"/>
        <v>100</v>
      </c>
    </row>
    <row r="26" spans="1:6" ht="33" customHeight="1">
      <c r="A26" s="349"/>
      <c r="B26" s="349"/>
      <c r="C26" s="328" t="s">
        <v>438</v>
      </c>
      <c r="D26" s="329">
        <v>10000</v>
      </c>
      <c r="E26" s="449">
        <v>0</v>
      </c>
      <c r="F26" s="505">
        <f t="shared" si="0"/>
        <v>0</v>
      </c>
    </row>
    <row r="27" spans="1:6" s="324" customFormat="1" ht="22.5" customHeight="1">
      <c r="A27" s="475"/>
      <c r="B27" s="475"/>
      <c r="C27" s="477" t="s">
        <v>371</v>
      </c>
      <c r="D27" s="476">
        <f>SUM(D28:D28)</f>
        <v>9904.7099999999991</v>
      </c>
      <c r="E27" s="476">
        <f>SUM(E28:E28)</f>
        <v>9904.7099999999991</v>
      </c>
      <c r="F27" s="504">
        <f t="shared" si="0"/>
        <v>100</v>
      </c>
    </row>
    <row r="28" spans="1:6" s="330" customFormat="1" ht="53.25" customHeight="1">
      <c r="A28" s="349"/>
      <c r="B28" s="349"/>
      <c r="C28" s="328" t="s">
        <v>486</v>
      </c>
      <c r="D28" s="329">
        <v>9904.7099999999991</v>
      </c>
      <c r="E28" s="329">
        <v>9904.7099999999991</v>
      </c>
      <c r="F28" s="505">
        <f t="shared" si="0"/>
        <v>100</v>
      </c>
    </row>
    <row r="29" spans="1:6" ht="18" customHeight="1">
      <c r="A29" s="349">
        <v>801</v>
      </c>
      <c r="B29" s="349"/>
      <c r="C29" s="348" t="s">
        <v>5</v>
      </c>
      <c r="D29" s="350">
        <f>SUM(D30)</f>
        <v>4000</v>
      </c>
      <c r="E29" s="350">
        <f>SUM(E32:E32)</f>
        <v>4000</v>
      </c>
      <c r="F29" s="503">
        <f t="shared" si="0"/>
        <v>100</v>
      </c>
    </row>
    <row r="30" spans="1:6" s="330" customFormat="1" ht="15" customHeight="1">
      <c r="A30" s="349"/>
      <c r="B30" s="349">
        <v>80113</v>
      </c>
      <c r="C30" s="348" t="s">
        <v>34</v>
      </c>
      <c r="D30" s="350">
        <f>SUM(D31)</f>
        <v>4000</v>
      </c>
      <c r="E30" s="350">
        <f>SUM(E31)</f>
        <v>4000</v>
      </c>
      <c r="F30" s="503">
        <f t="shared" si="0"/>
        <v>100</v>
      </c>
    </row>
    <row r="31" spans="1:6" s="324" customFormat="1" ht="17.25" customHeight="1">
      <c r="A31" s="475"/>
      <c r="B31" s="475"/>
      <c r="C31" s="477" t="s">
        <v>371</v>
      </c>
      <c r="D31" s="476">
        <f>SUM(D32)</f>
        <v>4000</v>
      </c>
      <c r="E31" s="476">
        <f>SUM(E32)</f>
        <v>4000</v>
      </c>
      <c r="F31" s="504">
        <f t="shared" si="0"/>
        <v>100</v>
      </c>
    </row>
    <row r="32" spans="1:6" ht="19.5" customHeight="1">
      <c r="A32" s="331"/>
      <c r="B32" s="331"/>
      <c r="C32" s="328" t="s">
        <v>441</v>
      </c>
      <c r="D32" s="329">
        <v>4000</v>
      </c>
      <c r="E32" s="329">
        <v>4000</v>
      </c>
      <c r="F32" s="505">
        <f t="shared" si="0"/>
        <v>100</v>
      </c>
    </row>
    <row r="33" spans="1:6" s="330" customFormat="1" ht="15" customHeight="1">
      <c r="A33" s="349">
        <v>900</v>
      </c>
      <c r="B33" s="349"/>
      <c r="C33" s="348" t="s">
        <v>43</v>
      </c>
      <c r="D33" s="350">
        <f>SUM(D34+D40)</f>
        <v>103581.72</v>
      </c>
      <c r="E33" s="350">
        <f>SUM(E34+E40)</f>
        <v>101826.96</v>
      </c>
      <c r="F33" s="503">
        <f t="shared" si="0"/>
        <v>98.305917298921088</v>
      </c>
    </row>
    <row r="34" spans="1:6" ht="15.75" customHeight="1">
      <c r="A34" s="349"/>
      <c r="B34" s="349">
        <v>90015</v>
      </c>
      <c r="C34" s="348" t="s">
        <v>311</v>
      </c>
      <c r="D34" s="350">
        <f>SUM(D35+D37)</f>
        <v>30927.460000000003</v>
      </c>
      <c r="E34" s="350">
        <f>SUM(E35+E37)</f>
        <v>30542.22</v>
      </c>
      <c r="F34" s="503">
        <f t="shared" si="0"/>
        <v>98.754375561394298</v>
      </c>
    </row>
    <row r="35" spans="1:6" s="324" customFormat="1" ht="18.75" customHeight="1">
      <c r="A35" s="480"/>
      <c r="B35" s="480"/>
      <c r="C35" s="477" t="s">
        <v>371</v>
      </c>
      <c r="D35" s="476">
        <f>D36</f>
        <v>4869.8100000000004</v>
      </c>
      <c r="E35" s="476">
        <f>E36</f>
        <v>4800</v>
      </c>
      <c r="F35" s="504">
        <f t="shared" si="0"/>
        <v>98.566473846002197</v>
      </c>
    </row>
    <row r="36" spans="1:6" ht="20.25" customHeight="1">
      <c r="A36" s="331"/>
      <c r="B36" s="331"/>
      <c r="C36" s="328" t="s">
        <v>488</v>
      </c>
      <c r="D36" s="329">
        <v>4869.8100000000004</v>
      </c>
      <c r="E36" s="329">
        <v>4800</v>
      </c>
      <c r="F36" s="505">
        <f t="shared" si="0"/>
        <v>98.566473846002197</v>
      </c>
    </row>
    <row r="37" spans="1:6" s="324" customFormat="1" ht="21.75" customHeight="1">
      <c r="A37" s="475"/>
      <c r="B37" s="475"/>
      <c r="C37" s="477" t="s">
        <v>245</v>
      </c>
      <c r="D37" s="476">
        <f>SUM(D38:D39)</f>
        <v>26057.65</v>
      </c>
      <c r="E37" s="476">
        <f>SUM(E38:E39)</f>
        <v>25742.22</v>
      </c>
      <c r="F37" s="504">
        <f t="shared" si="0"/>
        <v>98.789491761536439</v>
      </c>
    </row>
    <row r="38" spans="1:6" ht="26.25" customHeight="1">
      <c r="A38" s="349"/>
      <c r="B38" s="349"/>
      <c r="C38" s="328" t="s">
        <v>424</v>
      </c>
      <c r="D38" s="329">
        <v>15619.99</v>
      </c>
      <c r="E38" s="329">
        <v>15304.56</v>
      </c>
      <c r="F38" s="505">
        <f t="shared" si="0"/>
        <v>97.980600499744241</v>
      </c>
    </row>
    <row r="39" spans="1:6" ht="19.5" customHeight="1">
      <c r="A39" s="349"/>
      <c r="B39" s="349"/>
      <c r="C39" s="328" t="s">
        <v>495</v>
      </c>
      <c r="D39" s="329">
        <v>10437.66</v>
      </c>
      <c r="E39" s="329">
        <v>10437.66</v>
      </c>
      <c r="F39" s="505">
        <f t="shared" si="0"/>
        <v>100</v>
      </c>
    </row>
    <row r="40" spans="1:6" s="330" customFormat="1" ht="15" customHeight="1">
      <c r="A40" s="349"/>
      <c r="B40" s="349">
        <v>90095</v>
      </c>
      <c r="C40" s="348" t="s">
        <v>35</v>
      </c>
      <c r="D40" s="350">
        <f>SUM(D41+D47)</f>
        <v>72654.259999999995</v>
      </c>
      <c r="E40" s="350">
        <f>SUM(E41+E47)</f>
        <v>71284.740000000005</v>
      </c>
      <c r="F40" s="503">
        <f t="shared" si="0"/>
        <v>98.115017619063238</v>
      </c>
    </row>
    <row r="41" spans="1:6" s="324" customFormat="1" ht="16.5" customHeight="1">
      <c r="A41" s="475"/>
      <c r="B41" s="475"/>
      <c r="C41" s="477" t="s">
        <v>245</v>
      </c>
      <c r="D41" s="476">
        <f>SUM(D42:D46)</f>
        <v>52566.429999999993</v>
      </c>
      <c r="E41" s="476">
        <f>SUM(E42:E46)</f>
        <v>52494.710000000006</v>
      </c>
      <c r="F41" s="504">
        <f t="shared" si="0"/>
        <v>99.863563114329835</v>
      </c>
    </row>
    <row r="42" spans="1:6" ht="19.5" customHeight="1">
      <c r="A42" s="349"/>
      <c r="B42" s="349"/>
      <c r="C42" s="328" t="s">
        <v>442</v>
      </c>
      <c r="D42" s="329">
        <v>8350</v>
      </c>
      <c r="E42" s="329">
        <v>8344.58</v>
      </c>
      <c r="F42" s="505">
        <f t="shared" si="0"/>
        <v>99.935089820359281</v>
      </c>
    </row>
    <row r="43" spans="1:6" ht="19.5" customHeight="1">
      <c r="A43" s="349"/>
      <c r="B43" s="349"/>
      <c r="C43" s="328" t="s">
        <v>426</v>
      </c>
      <c r="D43" s="329">
        <v>8300</v>
      </c>
      <c r="E43" s="329">
        <v>8233.9699999999993</v>
      </c>
      <c r="F43" s="505">
        <f t="shared" si="0"/>
        <v>99.204457831325286</v>
      </c>
    </row>
    <row r="44" spans="1:6" ht="20.25" customHeight="1">
      <c r="A44" s="349"/>
      <c r="B44" s="349"/>
      <c r="C44" s="328" t="s">
        <v>427</v>
      </c>
      <c r="D44" s="329">
        <v>10158.73</v>
      </c>
      <c r="E44" s="329">
        <v>10158.700000000001</v>
      </c>
      <c r="F44" s="505">
        <f t="shared" si="0"/>
        <v>99.999704687495395</v>
      </c>
    </row>
    <row r="45" spans="1:6" ht="30" customHeight="1">
      <c r="A45" s="349"/>
      <c r="B45" s="349"/>
      <c r="C45" s="328" t="s">
        <v>469</v>
      </c>
      <c r="D45" s="329">
        <v>11780</v>
      </c>
      <c r="E45" s="329">
        <v>11779.76</v>
      </c>
      <c r="F45" s="505">
        <f t="shared" si="0"/>
        <v>99.997962648556879</v>
      </c>
    </row>
    <row r="46" spans="1:6" ht="21.75" customHeight="1">
      <c r="A46" s="349"/>
      <c r="B46" s="349"/>
      <c r="C46" s="328" t="s">
        <v>470</v>
      </c>
      <c r="D46" s="329">
        <v>13977.7</v>
      </c>
      <c r="E46" s="329">
        <v>13977.7</v>
      </c>
      <c r="F46" s="505">
        <f t="shared" si="0"/>
        <v>100</v>
      </c>
    </row>
    <row r="47" spans="1:6" s="324" customFormat="1" ht="21.75" customHeight="1">
      <c r="A47" s="480"/>
      <c r="B47" s="480"/>
      <c r="C47" s="477" t="s">
        <v>371</v>
      </c>
      <c r="D47" s="476">
        <f>SUM(D48:D55)</f>
        <v>20087.830000000002</v>
      </c>
      <c r="E47" s="476">
        <f>SUM(E48:E55)</f>
        <v>18790.03</v>
      </c>
      <c r="F47" s="504">
        <f t="shared" si="0"/>
        <v>93.539371848527182</v>
      </c>
    </row>
    <row r="48" spans="1:6" s="330" customFormat="1" ht="29.25" customHeight="1">
      <c r="A48" s="349"/>
      <c r="B48" s="349"/>
      <c r="C48" s="341" t="s">
        <v>443</v>
      </c>
      <c r="D48" s="329">
        <v>3282.28</v>
      </c>
      <c r="E48" s="329">
        <v>2977.4</v>
      </c>
      <c r="F48" s="505">
        <f t="shared" si="0"/>
        <v>90.711334803855848</v>
      </c>
    </row>
    <row r="49" spans="1:6" s="330" customFormat="1" ht="25.5" customHeight="1">
      <c r="A49" s="349"/>
      <c r="B49" s="349"/>
      <c r="C49" s="341" t="s">
        <v>489</v>
      </c>
      <c r="D49" s="329">
        <v>500</v>
      </c>
      <c r="E49" s="329">
        <v>240</v>
      </c>
      <c r="F49" s="505">
        <f t="shared" si="0"/>
        <v>48</v>
      </c>
    </row>
    <row r="50" spans="1:6" s="330" customFormat="1" ht="18" customHeight="1">
      <c r="A50" s="349"/>
      <c r="B50" s="349"/>
      <c r="C50" s="341" t="s">
        <v>490</v>
      </c>
      <c r="D50" s="329">
        <v>1000</v>
      </c>
      <c r="E50" s="329">
        <v>984</v>
      </c>
      <c r="F50" s="505">
        <f t="shared" si="0"/>
        <v>98.4</v>
      </c>
    </row>
    <row r="51" spans="1:6" s="330" customFormat="1" ht="31.5" customHeight="1">
      <c r="A51" s="349"/>
      <c r="B51" s="349"/>
      <c r="C51" s="341" t="s">
        <v>444</v>
      </c>
      <c r="D51" s="329">
        <v>700</v>
      </c>
      <c r="E51" s="329">
        <v>0</v>
      </c>
      <c r="F51" s="505">
        <f t="shared" si="0"/>
        <v>0</v>
      </c>
    </row>
    <row r="52" spans="1:6" s="330" customFormat="1" ht="18.75" customHeight="1">
      <c r="A52" s="349"/>
      <c r="B52" s="349"/>
      <c r="C52" s="341" t="s">
        <v>445</v>
      </c>
      <c r="D52" s="329">
        <v>3000.04</v>
      </c>
      <c r="E52" s="329">
        <v>2999</v>
      </c>
      <c r="F52" s="505">
        <f t="shared" si="0"/>
        <v>99.965333795549398</v>
      </c>
    </row>
    <row r="53" spans="1:6" s="330" customFormat="1" ht="33.75" customHeight="1">
      <c r="A53" s="349"/>
      <c r="B53" s="349"/>
      <c r="C53" s="341" t="s">
        <v>446</v>
      </c>
      <c r="D53" s="329">
        <v>606.01</v>
      </c>
      <c r="E53" s="329">
        <v>606.01</v>
      </c>
      <c r="F53" s="505">
        <f t="shared" si="0"/>
        <v>100</v>
      </c>
    </row>
    <row r="54" spans="1:6" s="330" customFormat="1" ht="29.25" customHeight="1">
      <c r="A54" s="349"/>
      <c r="B54" s="349"/>
      <c r="C54" s="341" t="s">
        <v>491</v>
      </c>
      <c r="D54" s="329">
        <v>6599.5</v>
      </c>
      <c r="E54" s="329">
        <v>6599.5</v>
      </c>
      <c r="F54" s="505">
        <f t="shared" si="0"/>
        <v>100</v>
      </c>
    </row>
    <row r="55" spans="1:6" s="330" customFormat="1" ht="28.5" customHeight="1">
      <c r="A55" s="349"/>
      <c r="B55" s="349"/>
      <c r="C55" s="341" t="s">
        <v>492</v>
      </c>
      <c r="D55" s="329">
        <v>4400</v>
      </c>
      <c r="E55" s="329">
        <v>4384.12</v>
      </c>
      <c r="F55" s="505">
        <f t="shared" si="0"/>
        <v>99.63909090909091</v>
      </c>
    </row>
    <row r="56" spans="1:6" ht="21" customHeight="1">
      <c r="A56" s="349">
        <v>921</v>
      </c>
      <c r="B56" s="349"/>
      <c r="C56" s="348" t="s">
        <v>56</v>
      </c>
      <c r="D56" s="350">
        <f>D57</f>
        <v>27160.11</v>
      </c>
      <c r="E56" s="350">
        <f>E57</f>
        <v>27081.46</v>
      </c>
      <c r="F56" s="503">
        <f t="shared" si="0"/>
        <v>99.710420907720916</v>
      </c>
    </row>
    <row r="57" spans="1:6" ht="20.25" customHeight="1">
      <c r="A57" s="349"/>
      <c r="B57" s="349">
        <v>92109</v>
      </c>
      <c r="C57" s="348" t="s">
        <v>372</v>
      </c>
      <c r="D57" s="350">
        <f>SUM(D58)</f>
        <v>27160.11</v>
      </c>
      <c r="E57" s="350">
        <f>SUM(E58)</f>
        <v>27081.46</v>
      </c>
      <c r="F57" s="503">
        <f t="shared" si="0"/>
        <v>99.710420907720916</v>
      </c>
    </row>
    <row r="58" spans="1:6" ht="18.75" customHeight="1">
      <c r="A58" s="331"/>
      <c r="B58" s="331"/>
      <c r="C58" s="477" t="s">
        <v>371</v>
      </c>
      <c r="D58" s="476">
        <f>SUM(D59:D64)</f>
        <v>27160.11</v>
      </c>
      <c r="E58" s="476">
        <f>SUM(E59:E64)</f>
        <v>27081.46</v>
      </c>
      <c r="F58" s="504">
        <f t="shared" si="0"/>
        <v>99.710420907720916</v>
      </c>
    </row>
    <row r="59" spans="1:6" s="330" customFormat="1" ht="30" customHeight="1">
      <c r="A59" s="349"/>
      <c r="B59" s="349"/>
      <c r="C59" s="328" t="s">
        <v>447</v>
      </c>
      <c r="D59" s="329">
        <v>7440.02</v>
      </c>
      <c r="E59" s="329">
        <v>7439.97</v>
      </c>
      <c r="F59" s="505">
        <f t="shared" si="0"/>
        <v>99.999327958795803</v>
      </c>
    </row>
    <row r="60" spans="1:6" ht="30" customHeight="1">
      <c r="A60" s="349"/>
      <c r="B60" s="349"/>
      <c r="C60" s="328" t="s">
        <v>448</v>
      </c>
      <c r="D60" s="329">
        <v>3600</v>
      </c>
      <c r="E60" s="329">
        <v>3600</v>
      </c>
      <c r="F60" s="505">
        <f t="shared" si="0"/>
        <v>100</v>
      </c>
    </row>
    <row r="61" spans="1:6" s="330" customFormat="1" ht="34.5" customHeight="1">
      <c r="A61" s="349"/>
      <c r="B61" s="349"/>
      <c r="C61" s="328" t="s">
        <v>449</v>
      </c>
      <c r="D61" s="329">
        <v>4546.3500000000004</v>
      </c>
      <c r="E61" s="329">
        <v>4546</v>
      </c>
      <c r="F61" s="505">
        <f t="shared" si="0"/>
        <v>99.992301516601216</v>
      </c>
    </row>
    <row r="62" spans="1:6" s="330" customFormat="1" ht="27.75" customHeight="1">
      <c r="A62" s="349"/>
      <c r="B62" s="349"/>
      <c r="C62" s="328" t="s">
        <v>493</v>
      </c>
      <c r="D62" s="329">
        <v>7804.31</v>
      </c>
      <c r="E62" s="329">
        <v>7727.48</v>
      </c>
      <c r="F62" s="505">
        <f t="shared" si="0"/>
        <v>99.015543975059927</v>
      </c>
    </row>
    <row r="63" spans="1:6" s="330" customFormat="1" ht="27.75" customHeight="1">
      <c r="A63" s="349"/>
      <c r="B63" s="349"/>
      <c r="C63" s="328" t="s">
        <v>494</v>
      </c>
      <c r="D63" s="329">
        <v>1580</v>
      </c>
      <c r="E63" s="329">
        <v>1580</v>
      </c>
      <c r="F63" s="505">
        <f t="shared" si="0"/>
        <v>100</v>
      </c>
    </row>
    <row r="64" spans="1:6" s="330" customFormat="1" ht="28.5" customHeight="1">
      <c r="A64" s="349"/>
      <c r="B64" s="349"/>
      <c r="C64" s="328" t="s">
        <v>497</v>
      </c>
      <c r="D64" s="329">
        <v>2189.4299999999998</v>
      </c>
      <c r="E64" s="329">
        <v>2188.0100000000002</v>
      </c>
      <c r="F64" s="505">
        <f t="shared" si="0"/>
        <v>99.935142936746118</v>
      </c>
    </row>
    <row r="65" spans="1:10" ht="16.5" customHeight="1">
      <c r="A65" s="349"/>
      <c r="B65" s="349"/>
      <c r="C65" s="348" t="s">
        <v>373</v>
      </c>
      <c r="D65" s="350">
        <f>SUM(D4+D15+D19+D29+D33+D56)</f>
        <v>287254.52</v>
      </c>
      <c r="E65" s="350">
        <f>SUM(E4+E15+E19+E29+E33+E56)</f>
        <v>270418.38</v>
      </c>
      <c r="F65" s="503">
        <f t="shared" si="0"/>
        <v>94.138946882367591</v>
      </c>
      <c r="J65" s="491"/>
    </row>
    <row r="66" spans="1:10" s="324" customFormat="1" ht="17.25" customHeight="1">
      <c r="A66" s="475"/>
      <c r="B66" s="475"/>
      <c r="C66" s="477" t="s">
        <v>374</v>
      </c>
      <c r="D66" s="476">
        <f>SUM(D6+D17+D21+D37+D41)</f>
        <v>206893.96</v>
      </c>
      <c r="E66" s="476">
        <f>SUM(E6+E17+E21+E37+E41)</f>
        <v>191609.39</v>
      </c>
      <c r="F66" s="504">
        <f t="shared" si="0"/>
        <v>92.61236529089588</v>
      </c>
    </row>
    <row r="67" spans="1:10" s="324" customFormat="1" ht="16.5" customHeight="1">
      <c r="A67" s="478"/>
      <c r="B67" s="478"/>
      <c r="C67" s="586" t="s">
        <v>375</v>
      </c>
      <c r="D67" s="373">
        <f>SUM(D10+D13+D27+D31+D35+D47+D58)</f>
        <v>80360.56</v>
      </c>
      <c r="E67" s="373">
        <f>SUM(E10+E13+E27+E31+E35+E47+E58)</f>
        <v>78808.989999999991</v>
      </c>
      <c r="F67" s="504">
        <f t="shared" si="0"/>
        <v>98.069239437853582</v>
      </c>
    </row>
    <row r="68" spans="1:10">
      <c r="A68" s="333"/>
      <c r="B68" s="333"/>
      <c r="C68" s="334"/>
      <c r="D68" s="335"/>
      <c r="E68" s="336"/>
      <c r="F68" s="336"/>
    </row>
    <row r="69" spans="1:10">
      <c r="D69" s="337"/>
    </row>
    <row r="70" spans="1:10">
      <c r="D70" s="337"/>
      <c r="E70" s="491"/>
    </row>
    <row r="71" spans="1:10">
      <c r="D71" s="337"/>
    </row>
    <row r="72" spans="1:10">
      <c r="D72" s="337"/>
    </row>
    <row r="73" spans="1:10">
      <c r="D73" s="337"/>
    </row>
    <row r="74" spans="1:10">
      <c r="D74" s="337"/>
    </row>
    <row r="75" spans="1:10">
      <c r="D75" s="337"/>
    </row>
    <row r="76" spans="1:10">
      <c r="D76" s="337"/>
    </row>
    <row r="77" spans="1:10">
      <c r="D77" s="337"/>
    </row>
    <row r="78" spans="1:10">
      <c r="D78" s="337"/>
    </row>
    <row r="79" spans="1:10">
      <c r="D79" s="337"/>
    </row>
    <row r="80" spans="1:10">
      <c r="D80" s="337"/>
    </row>
    <row r="81" spans="4:4">
      <c r="D81" s="337"/>
    </row>
    <row r="82" spans="4:4">
      <c r="D82" s="337"/>
    </row>
    <row r="83" spans="4:4">
      <c r="D83" s="337"/>
    </row>
    <row r="84" spans="4:4">
      <c r="D84" s="337"/>
    </row>
    <row r="85" spans="4:4">
      <c r="D85" s="337"/>
    </row>
    <row r="86" spans="4:4">
      <c r="D86" s="337"/>
    </row>
    <row r="87" spans="4:4">
      <c r="D87" s="337"/>
    </row>
    <row r="88" spans="4:4">
      <c r="D88" s="337"/>
    </row>
    <row r="89" spans="4:4">
      <c r="D89" s="337"/>
    </row>
    <row r="90" spans="4:4">
      <c r="D90" s="337"/>
    </row>
    <row r="91" spans="4:4">
      <c r="D91" s="337"/>
    </row>
    <row r="92" spans="4:4">
      <c r="D92" s="337"/>
    </row>
    <row r="93" spans="4:4">
      <c r="D93" s="337"/>
    </row>
    <row r="94" spans="4:4">
      <c r="D94" s="337"/>
    </row>
    <row r="95" spans="4:4">
      <c r="D95" s="337"/>
    </row>
    <row r="96" spans="4:4">
      <c r="D96" s="337"/>
    </row>
    <row r="97" spans="4:4">
      <c r="D97" s="337"/>
    </row>
    <row r="98" spans="4:4">
      <c r="D98" s="337"/>
    </row>
    <row r="99" spans="4:4">
      <c r="D99" s="337"/>
    </row>
    <row r="100" spans="4:4">
      <c r="D100" s="337"/>
    </row>
    <row r="101" spans="4:4">
      <c r="D101" s="337"/>
    </row>
    <row r="102" spans="4:4">
      <c r="D102" s="337"/>
    </row>
    <row r="103" spans="4:4">
      <c r="D103" s="337"/>
    </row>
    <row r="104" spans="4:4">
      <c r="D104" s="337"/>
    </row>
    <row r="105" spans="4:4">
      <c r="D105" s="337"/>
    </row>
    <row r="106" spans="4:4">
      <c r="D106" s="337"/>
    </row>
    <row r="107" spans="4:4">
      <c r="D107" s="337"/>
    </row>
    <row r="108" spans="4:4">
      <c r="D108" s="337"/>
    </row>
    <row r="109" spans="4:4">
      <c r="D109" s="337"/>
    </row>
    <row r="110" spans="4:4">
      <c r="D110" s="337"/>
    </row>
    <row r="111" spans="4:4">
      <c r="D111" s="337"/>
    </row>
    <row r="112" spans="4:4">
      <c r="D112" s="337"/>
    </row>
    <row r="113" spans="4:4">
      <c r="D113" s="337"/>
    </row>
    <row r="114" spans="4:4">
      <c r="D114" s="337"/>
    </row>
    <row r="115" spans="4:4">
      <c r="D115" s="337"/>
    </row>
    <row r="116" spans="4:4">
      <c r="D116" s="337"/>
    </row>
    <row r="117" spans="4:4">
      <c r="D117" s="337"/>
    </row>
    <row r="118" spans="4:4">
      <c r="D118" s="337"/>
    </row>
    <row r="119" spans="4:4">
      <c r="D119" s="337"/>
    </row>
    <row r="120" spans="4:4">
      <c r="D120" s="337"/>
    </row>
    <row r="121" spans="4:4">
      <c r="D121" s="337"/>
    </row>
    <row r="122" spans="4:4">
      <c r="D122" s="337"/>
    </row>
    <row r="123" spans="4:4">
      <c r="D123" s="337"/>
    </row>
    <row r="124" spans="4:4">
      <c r="D124" s="337"/>
    </row>
    <row r="125" spans="4:4">
      <c r="D125" s="337"/>
    </row>
    <row r="126" spans="4:4">
      <c r="D126" s="337"/>
    </row>
    <row r="127" spans="4:4">
      <c r="D127" s="337"/>
    </row>
    <row r="128" spans="4:4">
      <c r="D128" s="337"/>
    </row>
    <row r="129" spans="4:4">
      <c r="D129" s="337"/>
    </row>
    <row r="130" spans="4:4">
      <c r="D130" s="337"/>
    </row>
    <row r="131" spans="4:4">
      <c r="D131" s="337"/>
    </row>
    <row r="132" spans="4:4">
      <c r="D132" s="337"/>
    </row>
    <row r="133" spans="4:4">
      <c r="D133" s="337"/>
    </row>
    <row r="134" spans="4:4">
      <c r="D134" s="337"/>
    </row>
    <row r="135" spans="4:4">
      <c r="D135" s="337"/>
    </row>
    <row r="136" spans="4:4">
      <c r="D136" s="337"/>
    </row>
    <row r="137" spans="4:4">
      <c r="D137" s="337"/>
    </row>
    <row r="138" spans="4:4">
      <c r="D138" s="337"/>
    </row>
    <row r="139" spans="4:4">
      <c r="D139" s="337"/>
    </row>
    <row r="140" spans="4:4">
      <c r="D140" s="337"/>
    </row>
    <row r="141" spans="4:4">
      <c r="D141" s="337"/>
    </row>
    <row r="142" spans="4:4">
      <c r="D142" s="337"/>
    </row>
    <row r="143" spans="4:4">
      <c r="D143" s="337"/>
    </row>
    <row r="144" spans="4:4">
      <c r="D144" s="337"/>
    </row>
    <row r="145" spans="4:4">
      <c r="D145" s="337"/>
    </row>
    <row r="146" spans="4:4">
      <c r="D146" s="337"/>
    </row>
    <row r="147" spans="4:4">
      <c r="D147" s="337"/>
    </row>
    <row r="148" spans="4:4">
      <c r="D148" s="337"/>
    </row>
    <row r="149" spans="4:4">
      <c r="D149" s="337"/>
    </row>
    <row r="150" spans="4:4">
      <c r="D150" s="337"/>
    </row>
    <row r="151" spans="4:4">
      <c r="D151" s="337"/>
    </row>
    <row r="152" spans="4:4">
      <c r="D152" s="337"/>
    </row>
    <row r="153" spans="4:4">
      <c r="D153" s="337"/>
    </row>
    <row r="154" spans="4:4">
      <c r="D154" s="337"/>
    </row>
    <row r="155" spans="4:4">
      <c r="D155" s="337"/>
    </row>
    <row r="156" spans="4:4">
      <c r="D156" s="337"/>
    </row>
    <row r="157" spans="4:4">
      <c r="D157" s="337"/>
    </row>
    <row r="158" spans="4:4">
      <c r="D158" s="337"/>
    </row>
    <row r="159" spans="4:4">
      <c r="D159" s="337"/>
    </row>
    <row r="160" spans="4:4">
      <c r="D160" s="337"/>
    </row>
    <row r="161" spans="4:4">
      <c r="D161" s="337"/>
    </row>
    <row r="162" spans="4:4">
      <c r="D162" s="337"/>
    </row>
    <row r="163" spans="4:4">
      <c r="D163" s="337"/>
    </row>
    <row r="164" spans="4:4">
      <c r="D164" s="337"/>
    </row>
    <row r="165" spans="4:4">
      <c r="D165" s="337"/>
    </row>
    <row r="166" spans="4:4">
      <c r="D166" s="337"/>
    </row>
    <row r="167" spans="4:4">
      <c r="D167" s="337"/>
    </row>
    <row r="168" spans="4:4">
      <c r="D168" s="337"/>
    </row>
    <row r="169" spans="4:4">
      <c r="D169" s="337"/>
    </row>
    <row r="170" spans="4:4">
      <c r="D170" s="337"/>
    </row>
    <row r="171" spans="4:4">
      <c r="D171" s="337"/>
    </row>
    <row r="172" spans="4:4">
      <c r="D172" s="337"/>
    </row>
    <row r="173" spans="4:4">
      <c r="D173" s="337"/>
    </row>
    <row r="174" spans="4:4">
      <c r="D174" s="337"/>
    </row>
    <row r="175" spans="4:4">
      <c r="D175" s="337"/>
    </row>
    <row r="176" spans="4:4">
      <c r="D176" s="337"/>
    </row>
    <row r="177" spans="4:4">
      <c r="D177" s="337"/>
    </row>
    <row r="178" spans="4:4">
      <c r="D178" s="337"/>
    </row>
    <row r="179" spans="4:4">
      <c r="D179" s="337"/>
    </row>
    <row r="180" spans="4:4">
      <c r="D180" s="337"/>
    </row>
    <row r="181" spans="4:4">
      <c r="D181" s="337"/>
    </row>
    <row r="182" spans="4:4">
      <c r="D182" s="337"/>
    </row>
    <row r="183" spans="4:4">
      <c r="D183" s="337"/>
    </row>
    <row r="184" spans="4:4">
      <c r="D184" s="337"/>
    </row>
    <row r="185" spans="4:4">
      <c r="D185" s="337"/>
    </row>
    <row r="186" spans="4:4">
      <c r="D186" s="337"/>
    </row>
    <row r="187" spans="4:4">
      <c r="D187" s="337"/>
    </row>
    <row r="188" spans="4:4">
      <c r="D188" s="337"/>
    </row>
    <row r="189" spans="4:4">
      <c r="D189" s="337"/>
    </row>
    <row r="190" spans="4:4">
      <c r="D190" s="337"/>
    </row>
    <row r="191" spans="4:4">
      <c r="D191" s="337"/>
    </row>
    <row r="192" spans="4:4">
      <c r="D192" s="337"/>
    </row>
    <row r="193" spans="4:4">
      <c r="D193" s="337"/>
    </row>
    <row r="194" spans="4:4">
      <c r="D194" s="337"/>
    </row>
    <row r="195" spans="4:4">
      <c r="D195" s="337"/>
    </row>
    <row r="196" spans="4:4">
      <c r="D196" s="337"/>
    </row>
    <row r="197" spans="4:4">
      <c r="D197" s="337"/>
    </row>
    <row r="198" spans="4:4">
      <c r="D198" s="337"/>
    </row>
    <row r="199" spans="4:4">
      <c r="D199" s="337"/>
    </row>
    <row r="200" spans="4:4">
      <c r="D200" s="337"/>
    </row>
    <row r="201" spans="4:4">
      <c r="D201" s="337"/>
    </row>
    <row r="202" spans="4:4">
      <c r="D202" s="337"/>
    </row>
    <row r="203" spans="4:4">
      <c r="D203" s="337"/>
    </row>
    <row r="204" spans="4:4">
      <c r="D204" s="337"/>
    </row>
    <row r="205" spans="4:4">
      <c r="D205" s="337"/>
    </row>
    <row r="206" spans="4:4">
      <c r="D206" s="337"/>
    </row>
    <row r="207" spans="4:4">
      <c r="D207" s="337"/>
    </row>
    <row r="208" spans="4:4">
      <c r="D208" s="337"/>
    </row>
    <row r="209" spans="4:4">
      <c r="D209" s="337"/>
    </row>
    <row r="210" spans="4:4">
      <c r="D210" s="337"/>
    </row>
    <row r="211" spans="4:4">
      <c r="D211" s="337"/>
    </row>
    <row r="212" spans="4:4">
      <c r="D212" s="337"/>
    </row>
    <row r="213" spans="4:4">
      <c r="D213" s="337"/>
    </row>
    <row r="214" spans="4:4">
      <c r="D214" s="337"/>
    </row>
    <row r="215" spans="4:4">
      <c r="D215" s="337"/>
    </row>
    <row r="216" spans="4:4">
      <c r="D216" s="337"/>
    </row>
    <row r="217" spans="4:4">
      <c r="D217" s="337"/>
    </row>
    <row r="218" spans="4:4">
      <c r="D218" s="337"/>
    </row>
    <row r="219" spans="4:4">
      <c r="D219" s="337"/>
    </row>
    <row r="220" spans="4:4">
      <c r="D220" s="337"/>
    </row>
    <row r="221" spans="4:4">
      <c r="D221" s="337"/>
    </row>
    <row r="222" spans="4:4">
      <c r="D222" s="337"/>
    </row>
    <row r="223" spans="4:4">
      <c r="D223" s="337"/>
    </row>
    <row r="224" spans="4:4">
      <c r="D224" s="337"/>
    </row>
    <row r="225" spans="4:4">
      <c r="D225" s="337"/>
    </row>
    <row r="226" spans="4:4">
      <c r="D226" s="337"/>
    </row>
    <row r="227" spans="4:4">
      <c r="D227" s="337"/>
    </row>
    <row r="228" spans="4:4">
      <c r="D228" s="337"/>
    </row>
    <row r="229" spans="4:4">
      <c r="D229" s="337"/>
    </row>
    <row r="230" spans="4:4">
      <c r="D230" s="337"/>
    </row>
    <row r="231" spans="4:4">
      <c r="D231" s="337"/>
    </row>
    <row r="232" spans="4:4">
      <c r="D232" s="337"/>
    </row>
    <row r="233" spans="4:4">
      <c r="D233" s="337"/>
    </row>
    <row r="234" spans="4:4">
      <c r="D234" s="337"/>
    </row>
    <row r="235" spans="4:4">
      <c r="D235" s="337"/>
    </row>
    <row r="236" spans="4:4">
      <c r="D236" s="337"/>
    </row>
    <row r="237" spans="4:4">
      <c r="D237" s="337"/>
    </row>
    <row r="238" spans="4:4">
      <c r="D238" s="337"/>
    </row>
    <row r="239" spans="4:4">
      <c r="D239" s="337"/>
    </row>
    <row r="240" spans="4:4">
      <c r="D240" s="337"/>
    </row>
    <row r="241" spans="4:4">
      <c r="D241" s="337"/>
    </row>
    <row r="242" spans="4:4">
      <c r="D242" s="337"/>
    </row>
    <row r="243" spans="4:4">
      <c r="D243" s="337"/>
    </row>
    <row r="244" spans="4:4">
      <c r="D244" s="337"/>
    </row>
    <row r="245" spans="4:4">
      <c r="D245" s="337"/>
    </row>
    <row r="246" spans="4:4">
      <c r="D246" s="337"/>
    </row>
    <row r="247" spans="4:4">
      <c r="D247" s="337"/>
    </row>
    <row r="248" spans="4:4">
      <c r="D248" s="337"/>
    </row>
    <row r="249" spans="4:4">
      <c r="D249" s="337"/>
    </row>
    <row r="250" spans="4:4">
      <c r="D250" s="337"/>
    </row>
    <row r="251" spans="4:4">
      <c r="D251" s="337"/>
    </row>
    <row r="252" spans="4:4">
      <c r="D252" s="337"/>
    </row>
    <row r="253" spans="4:4">
      <c r="D253" s="337"/>
    </row>
    <row r="254" spans="4:4">
      <c r="D254" s="337"/>
    </row>
    <row r="255" spans="4:4">
      <c r="D255" s="337"/>
    </row>
    <row r="256" spans="4:4">
      <c r="D256" s="337"/>
    </row>
    <row r="257" spans="4:4">
      <c r="D257" s="337"/>
    </row>
    <row r="258" spans="4:4">
      <c r="D258" s="337"/>
    </row>
    <row r="259" spans="4:4">
      <c r="D259" s="337"/>
    </row>
    <row r="260" spans="4:4">
      <c r="D260" s="337"/>
    </row>
    <row r="261" spans="4:4">
      <c r="D261" s="337"/>
    </row>
    <row r="262" spans="4:4">
      <c r="D262" s="337"/>
    </row>
  </sheetData>
  <mergeCells count="1">
    <mergeCell ref="A2:F2"/>
  </mergeCells>
  <phoneticPr fontId="24" type="noConversion"/>
  <pageMargins left="0.70866141732283472" right="0.11811023622047245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4</vt:i4>
      </vt:variant>
    </vt:vector>
  </HeadingPairs>
  <TitlesOfParts>
    <vt:vector size="16" baseType="lpstr">
      <vt:lpstr>DOCHODY</vt:lpstr>
      <vt:lpstr>dochody zlecone</vt:lpstr>
      <vt:lpstr>powierzone</vt:lpstr>
      <vt:lpstr>WYDATKI</vt:lpstr>
      <vt:lpstr>inwestycje</vt:lpstr>
      <vt:lpstr>wydatki zlecone</vt:lpstr>
      <vt:lpstr>powierzone wydatki</vt:lpstr>
      <vt:lpstr>Dotacje</vt:lpstr>
      <vt:lpstr>Wydatki jednostek pomocniczych</vt:lpstr>
      <vt:lpstr>Przychody i rozchody</vt:lpstr>
      <vt:lpstr>Arkusz1</vt:lpstr>
      <vt:lpstr>Arkusz2</vt:lpstr>
      <vt:lpstr>DOCHODY!Obszar_wydruku</vt:lpstr>
      <vt:lpstr>'Wydatki jednostek pomocniczych'!Obszar_wydruku</vt:lpstr>
      <vt:lpstr>DOCHODY!Tytuły_wydruku</vt:lpstr>
      <vt:lpstr>'wydatki zlecone'!Tytuły_wydruku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Mobilny</dc:creator>
  <cp:lastModifiedBy>Kasia</cp:lastModifiedBy>
  <cp:lastPrinted>2019-04-03T11:21:37Z</cp:lastPrinted>
  <dcterms:created xsi:type="dcterms:W3CDTF">2000-06-22T12:23:15Z</dcterms:created>
  <dcterms:modified xsi:type="dcterms:W3CDTF">2019-04-15T12:24:44Z</dcterms:modified>
</cp:coreProperties>
</file>